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-f026\XD\CarpetasRedirigidas\dgomezl\Downloads\"/>
    </mc:Choice>
  </mc:AlternateContent>
  <bookViews>
    <workbookView xWindow="-120" yWindow="-120" windowWidth="29040" windowHeight="15840" activeTab="1"/>
  </bookViews>
  <sheets>
    <sheet name="Ambito DONACIONES" sheetId="5" r:id="rId1"/>
    <sheet name="MODELO 651" sheetId="2" r:id="rId2"/>
    <sheet name="Calculadora CUOTAS" sheetId="1" state="hidden" r:id="rId3"/>
    <sheet name="Localiza OFICINA" sheetId="3" r:id="rId4"/>
  </sheets>
  <definedNames>
    <definedName name="_xlnm._FilterDatabase" localSheetId="0" hidden="1">'Ambito DONACIONES'!$B$14:$F$27</definedName>
    <definedName name="_xlnm._FilterDatabase" localSheetId="2" hidden="1">'Calculadora CUOTAS'!$B$2:$E$7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2" l="1"/>
  <c r="G23" i="2" l="1"/>
  <c r="H3" i="5"/>
  <c r="H4" i="5"/>
  <c r="H5" i="5"/>
  <c r="H6" i="5"/>
  <c r="H7" i="5"/>
  <c r="H8" i="5"/>
  <c r="H9" i="5"/>
  <c r="H10" i="5"/>
  <c r="H24" i="5"/>
  <c r="B8" i="5" s="1"/>
  <c r="B3" i="3"/>
  <c r="C3" i="3" s="1"/>
  <c r="M2" i="3" s="1"/>
  <c r="B7" i="1"/>
  <c r="B3" i="2"/>
  <c r="N27" i="2"/>
  <c r="B12" i="5" l="1"/>
  <c r="D3" i="3"/>
  <c r="F3" i="3" s="1"/>
  <c r="M1" i="3"/>
  <c r="G13" i="2"/>
  <c r="G14" i="2" s="1"/>
  <c r="E3" i="3" l="1"/>
  <c r="E5" i="3"/>
  <c r="L5" i="2" s="1"/>
  <c r="D5" i="3"/>
  <c r="F5" i="3" s="1"/>
  <c r="D4" i="3"/>
  <c r="G24" i="2"/>
  <c r="B5" i="1" s="1"/>
  <c r="E5" i="1"/>
  <c r="E3" i="1"/>
  <c r="B3" i="1"/>
  <c r="L4" i="2" l="1"/>
  <c r="M4" i="2" s="1"/>
  <c r="V22" i="2"/>
  <c r="V23" i="2" l="1"/>
  <c r="M5" i="2" s="1"/>
  <c r="M15" i="1" l="1"/>
  <c r="M16" i="1" s="1"/>
  <c r="M17" i="1" s="1"/>
  <c r="M18" i="1" s="1"/>
  <c r="D3" i="1"/>
  <c r="C7" i="1"/>
  <c r="E5" i="2" s="1"/>
  <c r="D7" i="1"/>
  <c r="E7" i="1" s="1"/>
  <c r="M23" i="1" l="1"/>
  <c r="N18" i="2"/>
  <c r="O9" i="1"/>
  <c r="F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B13" i="1"/>
  <c r="F15" i="1"/>
  <c r="F17" i="1"/>
  <c r="F19" i="1"/>
  <c r="F21" i="1"/>
  <c r="F23" i="1"/>
  <c r="F25" i="1"/>
  <c r="F27" i="1"/>
  <c r="F28" i="1"/>
  <c r="B14" i="1"/>
  <c r="B16" i="1"/>
  <c r="B18" i="1"/>
  <c r="B20" i="1"/>
  <c r="B21" i="1"/>
  <c r="B23" i="1"/>
  <c r="B25" i="1"/>
  <c r="B27" i="1"/>
  <c r="E13" i="1"/>
  <c r="C14" i="1"/>
  <c r="C15" i="1"/>
  <c r="C16" i="1"/>
  <c r="C17" i="1"/>
  <c r="C18" i="1"/>
  <c r="C19" i="1"/>
  <c r="C20" i="1"/>
  <c r="C21" i="1"/>
  <c r="C22" i="1"/>
  <c r="C23" i="1"/>
  <c r="C24" i="1"/>
  <c r="C25" i="1"/>
  <c r="C27" i="1"/>
  <c r="F14" i="1"/>
  <c r="F16" i="1"/>
  <c r="F18" i="1"/>
  <c r="F20" i="1"/>
  <c r="F22" i="1"/>
  <c r="F24" i="1"/>
  <c r="F26" i="1"/>
  <c r="C13" i="1"/>
  <c r="B15" i="1"/>
  <c r="B17" i="1"/>
  <c r="B19" i="1"/>
  <c r="B22" i="1"/>
  <c r="B24" i="1"/>
  <c r="B26" i="1"/>
  <c r="B28" i="1"/>
  <c r="C26" i="1"/>
  <c r="C28" i="1"/>
  <c r="O13" i="1" l="1"/>
  <c r="O10" i="1"/>
  <c r="O11" i="1" s="1"/>
  <c r="C10" i="1" l="1"/>
  <c r="E10" i="1"/>
  <c r="B10" i="1"/>
  <c r="C26" i="2" s="1"/>
  <c r="F10" i="1"/>
  <c r="L20" i="1" l="1"/>
  <c r="E27" i="2"/>
  <c r="M19" i="1"/>
  <c r="G26" i="2"/>
  <c r="M3" i="1"/>
  <c r="J20" i="1" s="1"/>
  <c r="J19" i="1"/>
  <c r="M4" i="1" l="1"/>
  <c r="G27" i="2" s="1"/>
  <c r="G28" i="2" s="1"/>
  <c r="N17" i="2" s="1"/>
  <c r="N19" i="2" s="1"/>
  <c r="N21" i="2" s="1"/>
  <c r="N28" i="2" s="1"/>
  <c r="M20" i="1" l="1"/>
  <c r="M5" i="1"/>
  <c r="M21" i="1" l="1"/>
  <c r="M22" i="1"/>
  <c r="M6" i="1"/>
  <c r="I7" i="1" l="1"/>
  <c r="M25" i="1" s="1"/>
  <c r="M24" i="1"/>
</calcChain>
</file>

<file path=xl/sharedStrings.xml><?xml version="1.0" encoding="utf-8"?>
<sst xmlns="http://schemas.openxmlformats.org/spreadsheetml/2006/main" count="2292" uniqueCount="746">
  <si>
    <t>En adelante</t>
  </si>
  <si>
    <t>T3F16</t>
  </si>
  <si>
    <t>T3F15</t>
  </si>
  <si>
    <t>T3F14</t>
  </si>
  <si>
    <t>T3F13</t>
  </si>
  <si>
    <t>T3F12</t>
  </si>
  <si>
    <t>T3F11</t>
  </si>
  <si>
    <t>T3F10</t>
  </si>
  <si>
    <t>T3F9</t>
  </si>
  <si>
    <t>T3F8</t>
  </si>
  <si>
    <t>T3F7</t>
  </si>
  <si>
    <t>T3F6</t>
  </si>
  <si>
    <t>T3F5</t>
  </si>
  <si>
    <t>T3F4</t>
  </si>
  <si>
    <t>T3F3</t>
  </si>
  <si>
    <t>T3F2</t>
  </si>
  <si>
    <t>T3F1</t>
  </si>
  <si>
    <t>T2F16</t>
  </si>
  <si>
    <t>T2F15</t>
  </si>
  <si>
    <t>T2F14</t>
  </si>
  <si>
    <t>T2F13</t>
  </si>
  <si>
    <t>T2F12</t>
  </si>
  <si>
    <t>T2F11</t>
  </si>
  <si>
    <t>T2F10</t>
  </si>
  <si>
    <t>T2F9</t>
  </si>
  <si>
    <t>T2F8</t>
  </si>
  <si>
    <t>T2F7</t>
  </si>
  <si>
    <t>T2F6</t>
  </si>
  <si>
    <t>T2F5</t>
  </si>
  <si>
    <t>T2F4</t>
  </si>
  <si>
    <t>0,09</t>
  </si>
  <si>
    <t>T2F3</t>
  </si>
  <si>
    <t>F16</t>
  </si>
  <si>
    <t>T2F2</t>
  </si>
  <si>
    <t>F15</t>
  </si>
  <si>
    <t>T2F1</t>
  </si>
  <si>
    <t>F14</t>
  </si>
  <si>
    <t>T1F16</t>
  </si>
  <si>
    <t>F13</t>
  </si>
  <si>
    <t>T1F15</t>
  </si>
  <si>
    <t>F12</t>
  </si>
  <si>
    <t>T1F14</t>
  </si>
  <si>
    <t>F11</t>
  </si>
  <si>
    <t>T1F13</t>
  </si>
  <si>
    <t>F10</t>
  </si>
  <si>
    <t>GRUPO IV</t>
  </si>
  <si>
    <t>Otros</t>
  </si>
  <si>
    <t>T1F12</t>
  </si>
  <si>
    <t>F9</t>
  </si>
  <si>
    <t>GRUPO III</t>
  </si>
  <si>
    <t>Sobrino/a político/a</t>
  </si>
  <si>
    <t>T1F11</t>
  </si>
  <si>
    <t>F8</t>
  </si>
  <si>
    <t>Tío/a político/a</t>
  </si>
  <si>
    <t>T1F10</t>
  </si>
  <si>
    <t>F7</t>
  </si>
  <si>
    <t>Cuñado/a</t>
  </si>
  <si>
    <t>T1F9</t>
  </si>
  <si>
    <t>F6</t>
  </si>
  <si>
    <t>T1F8</t>
  </si>
  <si>
    <t>F5</t>
  </si>
  <si>
    <t>T1F7</t>
  </si>
  <si>
    <t>F4</t>
  </si>
  <si>
    <t>Tío/a</t>
  </si>
  <si>
    <t>T1F6</t>
  </si>
  <si>
    <t>F3</t>
  </si>
  <si>
    <t>Sobrino/a</t>
  </si>
  <si>
    <t>T1F5</t>
  </si>
  <si>
    <t>F2</t>
  </si>
  <si>
    <t>Hermano/a</t>
  </si>
  <si>
    <t>T1F4</t>
  </si>
  <si>
    <t>F1</t>
  </si>
  <si>
    <t>GRUPO I / II</t>
  </si>
  <si>
    <t>GRUPO II</t>
  </si>
  <si>
    <t>Descendientes directos</t>
  </si>
  <si>
    <t>T1F3</t>
  </si>
  <si>
    <t>Tipo aplicable
Porcentaje</t>
  </si>
  <si>
    <t>Resto base liquidable 
Hasta euros</t>
  </si>
  <si>
    <t>Cuota íntegra
(euros)</t>
  </si>
  <si>
    <t>Base liquidable 
Hasta euros</t>
  </si>
  <si>
    <t>Ascendientes directos</t>
  </si>
  <si>
    <t>T1F2</t>
  </si>
  <si>
    <t>Abuelo/a</t>
  </si>
  <si>
    <t>T1F1</t>
  </si>
  <si>
    <r>
      <rPr>
        <b/>
        <sz val="11"/>
        <rFont val="Calibri"/>
        <family val="2"/>
        <scheme val="minor"/>
      </rPr>
      <t>1.</t>
    </r>
    <r>
      <rPr>
        <sz val="11"/>
        <rFont val="Calibri"/>
        <family val="2"/>
        <scheme val="minor"/>
      </rPr>
      <t xml:space="preserve"> Introduzca el valor del bien
</t>
    </r>
    <r>
      <rPr>
        <b/>
        <sz val="11"/>
        <rFont val="Calibri"/>
        <family val="2"/>
        <scheme val="minor"/>
      </rPr>
      <t>2.</t>
    </r>
    <r>
      <rPr>
        <sz val="11"/>
        <rFont val="Calibri"/>
        <family val="2"/>
        <scheme val="minor"/>
      </rPr>
      <t xml:space="preserve"> Seleccione el parentesco en el desplegable para consultar el GRUPO para la reducción por parentesco (Art. 6.2 DL 1/2011)
</t>
    </r>
    <r>
      <rPr>
        <b/>
        <sz val="11"/>
        <rFont val="Calibri"/>
        <family val="2"/>
        <scheme val="minor"/>
      </rPr>
      <t>3.</t>
    </r>
    <r>
      <rPr>
        <sz val="11"/>
        <rFont val="Calibri"/>
        <family val="2"/>
        <scheme val="minor"/>
      </rPr>
      <t xml:space="preserve"> Elija el tipo de operación (en caso de DONACIONES, indicar si se formaliza en escritura pública o no)</t>
    </r>
  </si>
  <si>
    <t>Padre/Madre</t>
  </si>
  <si>
    <t>Instrucciones</t>
  </si>
  <si>
    <t>Nieto/a</t>
  </si>
  <si>
    <t>Hijo/a</t>
  </si>
  <si>
    <t>&gt; 4.020.770,98 €</t>
  </si>
  <si>
    <t>CUOTA A INGRESAR</t>
  </si>
  <si>
    <t>Pareja de hecho</t>
  </si>
  <si>
    <t>de 2.007.380,43 €
a 4.020.770,98 €</t>
  </si>
  <si>
    <t>Seguro 
(art. 3.1.c)</t>
  </si>
  <si>
    <t>Aplicamos ahora el coeficiente de parentesco</t>
  </si>
  <si>
    <t>COEFICIENTE</t>
  </si>
  <si>
    <t>GRUPO-Ext</t>
  </si>
  <si>
    <t>GRUPO</t>
  </si>
  <si>
    <t>Parentesco</t>
  </si>
  <si>
    <t>4</t>
  </si>
  <si>
    <t>Cónyuge</t>
  </si>
  <si>
    <t>de 402.678,11 €
a 2.007.380,43 €</t>
  </si>
  <si>
    <t>No</t>
  </si>
  <si>
    <t>Donación 
(art. 3.1.b)</t>
  </si>
  <si>
    <t>3</t>
  </si>
  <si>
    <t>Hijo/a de 21 años o más</t>
  </si>
  <si>
    <t>0 .. 402.678,11 €</t>
  </si>
  <si>
    <t>Sí</t>
  </si>
  <si>
    <t>Herencia 
(art. 3.1.a)</t>
  </si>
  <si>
    <t>Le aplicamos el tipo al resultado obtenido</t>
  </si>
  <si>
    <t>¿En escritura pública?</t>
  </si>
  <si>
    <t>Operación</t>
  </si>
  <si>
    <t>Valor del bien</t>
  </si>
  <si>
    <t>2</t>
  </si>
  <si>
    <t>GRUPO I</t>
  </si>
  <si>
    <t>Hijo/a &lt; 21 años</t>
  </si>
  <si>
    <t>Preex.</t>
  </si>
  <si>
    <t>Escritura</t>
  </si>
  <si>
    <t>Columna</t>
  </si>
  <si>
    <t>Grupo</t>
  </si>
  <si>
    <t>Lista parentesco</t>
  </si>
  <si>
    <t>Tabla coef por parentesco y tramo</t>
  </si>
  <si>
    <t>Cálculo</t>
  </si>
  <si>
    <t>Explicación</t>
  </si>
  <si>
    <t>Patrimonio preexistente</t>
  </si>
  <si>
    <t>Columna AÑO</t>
  </si>
  <si>
    <t>Fecha Devengo</t>
  </si>
  <si>
    <t>Valor real de bens e dereitos</t>
  </si>
  <si>
    <t>VALOR NETO (01 - 03 - 07 - 08)</t>
  </si>
  <si>
    <t>BASE IMPOÑIBLE (11)</t>
  </si>
  <si>
    <t>BASE LIQUIDABLE (23 - 24)</t>
  </si>
  <si>
    <t>Ata</t>
  </si>
  <si>
    <t>Resto</t>
  </si>
  <si>
    <t>ao</t>
  </si>
  <si>
    <t>Restamos al valor del bien 
la base liquidable inicial del tramo correspondiente</t>
  </si>
  <si>
    <t>Sumamos el resultado 
a la cuota íntegra inicial del tramo correspondiente</t>
  </si>
  <si>
    <t>COTA ÍNTEGRA</t>
  </si>
  <si>
    <t>Coeficiente</t>
  </si>
  <si>
    <t>Cota tributaria (30 x 31)</t>
  </si>
  <si>
    <t>TOTAL A INGRESAR (34 - 35 - 36 - 37)</t>
  </si>
  <si>
    <t xml:space="preserve">                                                                                          SUMA (30)         </t>
  </si>
  <si>
    <t>Ayuda para cubrir el Modelo 651 (si no hubiese reducciones/deducciones)</t>
  </si>
  <si>
    <t>-</t>
  </si>
  <si>
    <t>(5) Parentesco</t>
  </si>
  <si>
    <t>(6) Grupo</t>
  </si>
  <si>
    <t>(7) Patrimonio preexistente</t>
  </si>
  <si>
    <t>(12) Tipo documento</t>
  </si>
  <si>
    <t>Privado</t>
  </si>
  <si>
    <t>Judicial</t>
  </si>
  <si>
    <t>Notarial</t>
  </si>
  <si>
    <t>CONCEPTO</t>
  </si>
  <si>
    <t>Exencións</t>
  </si>
  <si>
    <t>Cargas deducibles</t>
  </si>
  <si>
    <t>Débedas deducibles</t>
  </si>
  <si>
    <t>BASE IMPOÑIBLE</t>
  </si>
  <si>
    <t>(3) Data de devindicación</t>
  </si>
  <si>
    <t>(4) Data de nacimiento</t>
  </si>
  <si>
    <t>Redución por patrimonio histórico</t>
  </si>
  <si>
    <t>24.a</t>
  </si>
  <si>
    <t>24.b</t>
  </si>
  <si>
    <t>24.c</t>
  </si>
  <si>
    <t>Redución por vivenda habitual</t>
  </si>
  <si>
    <t>24.d</t>
  </si>
  <si>
    <t>Redución por explotacións agrarias</t>
  </si>
  <si>
    <t>24.e</t>
  </si>
  <si>
    <t>Reducións da Lei 19/1995</t>
  </si>
  <si>
    <t>24.f</t>
  </si>
  <si>
    <t>Outras reducións</t>
  </si>
  <si>
    <t>24.g</t>
  </si>
  <si>
    <t>Total reducións</t>
  </si>
  <si>
    <t>TARIFA</t>
  </si>
  <si>
    <t>%</t>
  </si>
  <si>
    <t>(30) SUMA</t>
  </si>
  <si>
    <t>IMPORTE</t>
  </si>
  <si>
    <t>Acumulación doazóns anteriores</t>
  </si>
  <si>
    <t>BASE LIQUIDABLE TEÓRICA</t>
  </si>
  <si>
    <t>Cota íntegra teórica</t>
  </si>
  <si>
    <t>COTA ÍNTEGRA (27 x 15)</t>
  </si>
  <si>
    <t>Tipo medio efectivo de gravame (14 x 100 / 13)</t>
  </si>
  <si>
    <t>Deducción exceso cota (art. 22.2)</t>
  </si>
  <si>
    <t>COTA TRIBUTARIA AXUSTADA (32 - 33)</t>
  </si>
  <si>
    <t>A DEDUCIR</t>
  </si>
  <si>
    <t>Dedución dobre imposición internacional</t>
  </si>
  <si>
    <t>Deduc. cotas anteriores e outras deduc.</t>
  </si>
  <si>
    <t>Recarga</t>
  </si>
  <si>
    <t>37.a</t>
  </si>
  <si>
    <t>37.b</t>
  </si>
  <si>
    <t>Xuros de recarga</t>
  </si>
  <si>
    <t>Total recarga  (37.a + 37.b)</t>
  </si>
  <si>
    <t>TOTAL A INGRESAR (34 - 35 - 36 + 37)</t>
  </si>
  <si>
    <t>Yerno/Nuera y descendientes por afinidad</t>
  </si>
  <si>
    <t>Suegro/a y ascendientes por afinidad</t>
  </si>
  <si>
    <t>Redución autonómica por adq. de empresa individual ou participacións</t>
  </si>
  <si>
    <t>Redución estatal por adq. de empresa individual ou participacións</t>
  </si>
  <si>
    <t>Para cubrir soamente nos supostos de acumulación, adquisición da núa propiedad, 
extinción do usufruto ou o regulado no artigo 32.3 da Lei 22/2009</t>
  </si>
  <si>
    <t>Existe oficina liquidadora</t>
  </si>
  <si>
    <t>Municipio</t>
  </si>
  <si>
    <t>Provincia</t>
  </si>
  <si>
    <t>Delegación de la Agencia Tributaria de Galicia</t>
  </si>
  <si>
    <t>##</t>
  </si>
  <si>
    <t>Dirección</t>
  </si>
  <si>
    <t>Existe alternativa para presentación</t>
  </si>
  <si>
    <t>MUNICIPIO</t>
  </si>
  <si>
    <t>PROVINCIA</t>
  </si>
  <si>
    <t>DELEGACIÓN ATRIGA</t>
  </si>
  <si>
    <t>OFICINA LIQUIDADORA</t>
  </si>
  <si>
    <t># OF</t>
  </si>
  <si>
    <t>OFICINA DISTRITO HIPOTECARIO</t>
  </si>
  <si>
    <t>OFICINA</t>
  </si>
  <si>
    <t>DIRECCION</t>
  </si>
  <si>
    <t>###</t>
  </si>
  <si>
    <t>A Arnoia</t>
  </si>
  <si>
    <t>Ourense</t>
  </si>
  <si>
    <t>Delegación da Axencia Tributaria de Galicia en Ourense</t>
  </si>
  <si>
    <t>Arzúa</t>
  </si>
  <si>
    <t>A Coruña</t>
  </si>
  <si>
    <t>Oficinas liquidadoras de Distrito Hipotecario (Arzúa)</t>
  </si>
  <si>
    <t>A Fonsagrada</t>
  </si>
  <si>
    <t>Lugo</t>
  </si>
  <si>
    <t>Oficinas de Distrito Hipotecario en Lugo (A Fonsagrada)</t>
  </si>
  <si>
    <t>Delegación da Axencia Tributaria de Galicia en A Coruña</t>
  </si>
  <si>
    <t>Praza de Pontevedra, 22</t>
  </si>
  <si>
    <t>Introduce el nombre del municipio en el campo correspondiente
o selecciónalo de la lista desplegable</t>
  </si>
  <si>
    <t>A Baña</t>
  </si>
  <si>
    <t>Boimorto</t>
  </si>
  <si>
    <t>Fonsagrada, A</t>
  </si>
  <si>
    <t>Delegación da Axencia Tributaria de Galicia en Lugo</t>
  </si>
  <si>
    <t>Ronda da Muralla,70</t>
  </si>
  <si>
    <t>A Bola</t>
  </si>
  <si>
    <t>Melide</t>
  </si>
  <si>
    <t>Becerreá</t>
  </si>
  <si>
    <t>Oficinas de Distrito Hipotecario en Lugo (Becerreá)</t>
  </si>
  <si>
    <t>Rúa Progreso, 38, entreplanta</t>
  </si>
  <si>
    <t>Éstas eran antes oficinas liquidadoras (importante para la consulta de expedientes antiguos):
 - 36 007 -&gt; Ponteareas
 - 36 009 -&gt; Redondela
 - 36 010 -&gt; Tui</t>
  </si>
  <si>
    <t>A Cañiza</t>
  </si>
  <si>
    <t>Pontevedra</t>
  </si>
  <si>
    <t>Delegación da Axencia Tributaria de Galicia en Vigo</t>
  </si>
  <si>
    <t>O Pino</t>
  </si>
  <si>
    <t>Chantada</t>
  </si>
  <si>
    <t>Oficinas de Distrito Hipotecario en Lugo (Chantada)</t>
  </si>
  <si>
    <t>Delegación da Axencia Tributaria de Galicia en Pontevedra</t>
  </si>
  <si>
    <t>Avenida María Victoria Moreno, 43-3ª planta</t>
  </si>
  <si>
    <t>A Capela</t>
  </si>
  <si>
    <t>Pino, O</t>
  </si>
  <si>
    <t>Mondoñedo</t>
  </si>
  <si>
    <t>Oficinas de Distrito Hipotecario en Lugo (Mondoñedo)</t>
  </si>
  <si>
    <t>Rúa Concepción Arenal, 8</t>
  </si>
  <si>
    <t>Santiso</t>
  </si>
  <si>
    <t>Monforte de Lemos</t>
  </si>
  <si>
    <t>Oficinas de Distrito Hipotecario en Lugo (Monforte de Lemos)</t>
  </si>
  <si>
    <t>Oficinas liquidadoras de distrito hipotecario (Arzúa)</t>
  </si>
  <si>
    <t>Rúa Lugo, 2 - 1º Esquerda 15810 Arzúa</t>
  </si>
  <si>
    <t>A Estrada</t>
  </si>
  <si>
    <t>Sobrado</t>
  </si>
  <si>
    <t>Quiroga</t>
  </si>
  <si>
    <t>Oficinas de Distrito Hipotecario en Lugo (Quiroga)</t>
  </si>
  <si>
    <t>Oficinas liquidadoras de distrito hipotecario (Betanzos)</t>
  </si>
  <si>
    <t>R/ Doctor Fariña, 3 Bajo</t>
  </si>
  <si>
    <t>Toques</t>
  </si>
  <si>
    <t>Ribadeo</t>
  </si>
  <si>
    <t>Oficinas de Distrito Hipotecario en Lugo (Ribadeo)</t>
  </si>
  <si>
    <t>Oficinas liquidadoras de distrito hipotecario (Carballo)</t>
  </si>
  <si>
    <t>Rúa Alcalde Jacinto Amigo Lera nº 4, 1</t>
  </si>
  <si>
    <t>A Guarda</t>
  </si>
  <si>
    <t>Touro</t>
  </si>
  <si>
    <t>Sarria</t>
  </si>
  <si>
    <t>Oficinas de Distrito Hipotecario en Lugo (Sarria)</t>
  </si>
  <si>
    <t>Oficinas liquidadoras de distrito hipotecario (Corcubión)</t>
  </si>
  <si>
    <t>Avda AViña, 12-14</t>
  </si>
  <si>
    <t>A Gudiña</t>
  </si>
  <si>
    <t>Vilasantar</t>
  </si>
  <si>
    <t>Vilalba</t>
  </si>
  <si>
    <t>Oficinas de Distrito Hipotecario en Lugo (Vilalba)</t>
  </si>
  <si>
    <t>Oficinas liquidadoras de distrito hipotecario (Ferrol)</t>
  </si>
  <si>
    <t>Avenida MacMahon, 25 baixo</t>
  </si>
  <si>
    <t>A Illa de Arousa</t>
  </si>
  <si>
    <t>Betanzos</t>
  </si>
  <si>
    <t>Oficinas liquidadoras de Distrito Hipotecario (Betanzos)</t>
  </si>
  <si>
    <t>Viveiro</t>
  </si>
  <si>
    <t>Oficinas de Distrito Hipotecario en Lugo (Viveiro)</t>
  </si>
  <si>
    <t>Oficinas liquidadoras de distrito hipotecario (Muros)</t>
  </si>
  <si>
    <t>Avenida Porteliña, 51 - 1º- Esquerda</t>
  </si>
  <si>
    <t>A Lama</t>
  </si>
  <si>
    <t>Abegondo</t>
  </si>
  <si>
    <t>A Pobra de Trives</t>
  </si>
  <si>
    <t>Oficinas de Distrito Hipotecario en Ourense (A Pobra de Trives)</t>
  </si>
  <si>
    <t>Oficinas liquidadoras de distrito hipotecario (Negreira)</t>
  </si>
  <si>
    <t>R/ Teresa Fabeiro Caamaño, 17 baixo</t>
  </si>
  <si>
    <t>A Laracha</t>
  </si>
  <si>
    <t>Aranga</t>
  </si>
  <si>
    <t>Pobra de Trives, A</t>
  </si>
  <si>
    <t>Oficinas liquidadoras de distrito hipotecario (Noia)</t>
  </si>
  <si>
    <t>R/ Virxen de Loreto, 6 portal 4</t>
  </si>
  <si>
    <t>A Merca</t>
  </si>
  <si>
    <t>Bergondo</t>
  </si>
  <si>
    <t>Allariz</t>
  </si>
  <si>
    <t>Oficinas de Distrito Hipotecario en Ourense (Allariz)</t>
  </si>
  <si>
    <t>Oficinas liquidadoras de distrito hipotecario (Ordes)</t>
  </si>
  <si>
    <t>Rúa da Canteira, nº 19 - entreplanta</t>
  </si>
  <si>
    <t>A Mezquita</t>
  </si>
  <si>
    <t>Cesuras</t>
  </si>
  <si>
    <t>Bande</t>
  </si>
  <si>
    <t>Oficinas de Distrito Hipotecario en Ourense (Bande)</t>
  </si>
  <si>
    <t>Oficinas liquidadoras de distrito hipotecario (Ortigueira)</t>
  </si>
  <si>
    <t>Avenida Escola de Gaitas de Ortigueira, 143 baixo</t>
  </si>
  <si>
    <t>A Pastoriza</t>
  </si>
  <si>
    <t>Coirós</t>
  </si>
  <si>
    <t>Celanova</t>
  </si>
  <si>
    <t>Oficinas de Distrito Hipotecario en Ourense (Celanova)</t>
  </si>
  <si>
    <t>Oficinas liquidadoras de distrito hipotecario (Padrón)</t>
  </si>
  <si>
    <t>Avda Compostela, 41 entreplanta</t>
  </si>
  <si>
    <t>A Peroxa</t>
  </si>
  <si>
    <t>Curtis</t>
  </si>
  <si>
    <t>O Barco de Valdeorras</t>
  </si>
  <si>
    <t>Oficinas de Distrito Hipotecario en Ourense (O Barco de Valdeorras)</t>
  </si>
  <si>
    <t>Oficinas liquidadoras de distrito hipotecario (Pontedeume)</t>
  </si>
  <si>
    <t>R/ do Club Firrete, 3 baixo 2</t>
  </si>
  <si>
    <t>Irixoá</t>
  </si>
  <si>
    <t>Barco de Valdeorras, O</t>
  </si>
  <si>
    <t>Oficinas liquidadoras de distrito hipotecario (Santiago)</t>
  </si>
  <si>
    <t>Praza da Constitución s/n Baixo</t>
  </si>
  <si>
    <t>A Pobra do Brollón</t>
  </si>
  <si>
    <t>Oza dos Rios</t>
  </si>
  <si>
    <t>Carballiño, O</t>
  </si>
  <si>
    <t>Oficinas de Distrito Hipotecario en Ourense (O Carballiño)</t>
  </si>
  <si>
    <t>Oficinas de distrito Hipotecario en Lugo (A Fonsagrada)</t>
  </si>
  <si>
    <t>Av. Asturias, 14-ento</t>
  </si>
  <si>
    <t>A Pobra do Caramiñal</t>
  </si>
  <si>
    <t>Paderne</t>
  </si>
  <si>
    <t>O Carballiño</t>
  </si>
  <si>
    <t>Oficinas de distrito Hipotecario en Lugo (Becerreá)</t>
  </si>
  <si>
    <t>Rúa Eulogio Rosón, 2</t>
  </si>
  <si>
    <t>A Pontenova</t>
  </si>
  <si>
    <t>Sada</t>
  </si>
  <si>
    <t>Ribadavia</t>
  </si>
  <si>
    <t>Oficinas de Distrito Hipotecario en Ourense (Ribadavia)</t>
  </si>
  <si>
    <t>Oficinas de distrito Hipotecario en Lugo (Chantada)</t>
  </si>
  <si>
    <t>R/ Ribeira Sacra, 4 baixo</t>
  </si>
  <si>
    <t>A Rúa</t>
  </si>
  <si>
    <t>Carballo</t>
  </si>
  <si>
    <t>Oficinas liquidadoras de Distrito Hipotecario (Carballo)</t>
  </si>
  <si>
    <t>Verín</t>
  </si>
  <si>
    <t>Oficinas de Distrito Hipotecario en Ourense (Verín)</t>
  </si>
  <si>
    <t>Oficinas de distrito Hipotecario en Lugo (Mondoñedo)</t>
  </si>
  <si>
    <t>Av. Buenos Aires Edificio Avenida Portal 3 Baixo 2</t>
  </si>
  <si>
    <t>A Teixeira</t>
  </si>
  <si>
    <t>Cabana de Bergantiños</t>
  </si>
  <si>
    <t>Viana do Bolo</t>
  </si>
  <si>
    <t>Oficinas de Distrito Hipotecario en Ourense (Viana do Bolo)</t>
  </si>
  <si>
    <t>Oficinas de distrito Hipotecario en Lugo (Monforte de Lemos)</t>
  </si>
  <si>
    <t>R/ Reboredo, 29-Entlo</t>
  </si>
  <si>
    <t>A Veiga</t>
  </si>
  <si>
    <t>Coristanco</t>
  </si>
  <si>
    <t>Xinzo de Limia</t>
  </si>
  <si>
    <t>Oficinas de Distrito Hipotecario en Ourense (Xinzo de Limia)</t>
  </si>
  <si>
    <t>Oficinas de distrito Hipotecario en Lugo (Quiroga)</t>
  </si>
  <si>
    <t>Avda. do Caurel, nº 2, baixo D</t>
  </si>
  <si>
    <t>Abadín</t>
  </si>
  <si>
    <t>Laracha, A</t>
  </si>
  <si>
    <t>Estrada, A</t>
  </si>
  <si>
    <t>Oficinas de Distrito Hipotecario en Pontevedra (A Estrada)</t>
  </si>
  <si>
    <t>Oficinas de distrito Hipotecario en Lugo (Ribadeo)</t>
  </si>
  <si>
    <t>Rúa Alza, núm. 5, bajo</t>
  </si>
  <si>
    <t>Oficinas de distrito Hipotecario en Lugo (Sarria)</t>
  </si>
  <si>
    <t>Rúa Nova, 36, 27600 Sarria</t>
  </si>
  <si>
    <t>Agolada</t>
  </si>
  <si>
    <t>Laxe</t>
  </si>
  <si>
    <t>Caldas de Reis</t>
  </si>
  <si>
    <t>Oficinas de Distrito Hipotecario en Pontevedra (Caldas de Reis)</t>
  </si>
  <si>
    <t>Oficinas de distrito Hipotecario en Lugo (Vilalba)</t>
  </si>
  <si>
    <t>Rúa Calvario 52-54 Entresuelo D. 27800 Villalba</t>
  </si>
  <si>
    <t>Alfoz</t>
  </si>
  <si>
    <t>Malpica de Bergantiños</t>
  </si>
  <si>
    <t>Cambados</t>
  </si>
  <si>
    <t>Oficinas de Distrito Hipotecario en Pontevedra (Cambados)</t>
  </si>
  <si>
    <t>Oficinas de distrito Hipotecario en Lugo (Viveiro)</t>
  </si>
  <si>
    <t>Avda de Ferrol Nº 27-29, Entreplanta</t>
  </si>
  <si>
    <t>Ponteceso</t>
  </si>
  <si>
    <t>Lalín</t>
  </si>
  <si>
    <t>Oficinas de Distrito Hipotecario en Pontevedra (Lalín)</t>
  </si>
  <si>
    <t>Ames</t>
  </si>
  <si>
    <t>Corcubión</t>
  </si>
  <si>
    <t>Oficinas liquidadoras de Distrito Hipotecario (Corcubión)</t>
  </si>
  <si>
    <t>Ponteareas</t>
  </si>
  <si>
    <t>Oficinas de Distrito Hipotecario en Pontevedra (Ponteareas)</t>
  </si>
  <si>
    <t>Oficinas de distrito Hipotecario en Ourense (A Pobra de Trives)</t>
  </si>
  <si>
    <t>Praza da Constitución, 10 - 1º</t>
  </si>
  <si>
    <t>Amoeiro</t>
  </si>
  <si>
    <t>Camariñas</t>
  </si>
  <si>
    <t>Pontecaldelas</t>
  </si>
  <si>
    <t>Oficinas de Distrito Hipotecario en Pontevedra (Pontecaldelas)</t>
  </si>
  <si>
    <t>Oficinas de distrito Hipotecario en Ourense (Allariz)</t>
  </si>
  <si>
    <t>R/ Pepe Puga, 12 - 1º esq.</t>
  </si>
  <si>
    <t>Antas de Ulla</t>
  </si>
  <si>
    <t>Cee</t>
  </si>
  <si>
    <t>Redondela</t>
  </si>
  <si>
    <t>Oficinas de Distrito Hipotecario en Pontevedra (Redondela)</t>
  </si>
  <si>
    <t>Oficinas de distrito Hipotecario en Ourense (Bande)</t>
  </si>
  <si>
    <t>R/ Maestro Taibo, 28 - 1º</t>
  </si>
  <si>
    <t>Dumbría</t>
  </si>
  <si>
    <t>Tui</t>
  </si>
  <si>
    <t>Oficinas de Distrito Hipotecario en Pontevedra (Tui)</t>
  </si>
  <si>
    <t>Oficinas de distrito Hipotecario en Ourense (Celanova)</t>
  </si>
  <si>
    <t>R/ Celso E. Ferreiro, 18 - 1º-A</t>
  </si>
  <si>
    <t>Arbo</t>
  </si>
  <si>
    <t>Fisterra</t>
  </si>
  <si>
    <t>Vilagarcía de Arousa</t>
  </si>
  <si>
    <t>Oficinas de Distrito Hipotecario en Pontevedra (Vilagarcía de Arousa)</t>
  </si>
  <si>
    <t>Oficinas de distrito Hipotecario en Ourense (O Barco de Valdeorras)</t>
  </si>
  <si>
    <t>Paseo do Malecón, 30 - baixo</t>
  </si>
  <si>
    <t>Ares</t>
  </si>
  <si>
    <t>Muxía</t>
  </si>
  <si>
    <t>Oficinas de distrito Hipotecario en Ourense (O Carballiño)</t>
  </si>
  <si>
    <t>R/ Cuba, 5 - 1º-A</t>
  </si>
  <si>
    <t>Arnoia, A</t>
  </si>
  <si>
    <t>Vimianzo</t>
  </si>
  <si>
    <t>Oficinas de distrito Hipotecario en Ourense (Ribadavia)</t>
  </si>
  <si>
    <t>Av. do Ribeiro, Nº 13-1ºA</t>
  </si>
  <si>
    <t>Arteixo</t>
  </si>
  <si>
    <t>Zas</t>
  </si>
  <si>
    <t>Oficinas de distrito Hipotecario en Ourense (Verín)</t>
  </si>
  <si>
    <t>R/ Hermanos moreno 16 1º D</t>
  </si>
  <si>
    <t>Ferrol</t>
  </si>
  <si>
    <t>Oficinas liquidadoras de Distrito Hipotecario (Ferrol)</t>
  </si>
  <si>
    <t>Oficinas de distrito Hipotecario en Ourense (Viana do Bolo)</t>
  </si>
  <si>
    <t>R/ Bolado, 1 - 1ºB</t>
  </si>
  <si>
    <t>As Neves</t>
  </si>
  <si>
    <t>As Pontes de García Rodriguez</t>
  </si>
  <si>
    <t>Oficinas de distrito Hipotecario en Ourense (Xinzo de Limia)</t>
  </si>
  <si>
    <t>Rúa Marcelo Macías, nº 4, baixo</t>
  </si>
  <si>
    <t>As Nogais</t>
  </si>
  <si>
    <t>Pontes de García Rodriguez, As</t>
  </si>
  <si>
    <t>Oficinas de distrito Hipotecario en Pontevedra (A Estrada)</t>
  </si>
  <si>
    <t>Avenida Benito Vigo, 14 baixo</t>
  </si>
  <si>
    <t>As Pontes de García Rodríguez</t>
  </si>
  <si>
    <t>Moeche</t>
  </si>
  <si>
    <t>Oficinas de distrito Hipotecario en Pontevedra (Caldas de Reis)</t>
  </si>
  <si>
    <t>Rúa Carlos García Bayón, baixo, s/n, 36650 Caldas de Reis</t>
  </si>
  <si>
    <t>As Somozas</t>
  </si>
  <si>
    <t>Narón</t>
  </si>
  <si>
    <t>Oficinas de distrito Hipotecario en Pontevedra (Cambados)</t>
  </si>
  <si>
    <t>Rúa Pardo Bazán Num. 18 - 1º</t>
  </si>
  <si>
    <t>Avión</t>
  </si>
  <si>
    <t>Neda</t>
  </si>
  <si>
    <t>Oficinas de distrito Hipotecario en Pontevedra (Lalín)</t>
  </si>
  <si>
    <t>Rúa Memorias dun neno labrego nº1, entresollado</t>
  </si>
  <si>
    <t>Baiona</t>
  </si>
  <si>
    <t>San Sadurniño</t>
  </si>
  <si>
    <t>Oficinas de distrito Hipotecario en Pontevedra (Ponteareas)</t>
  </si>
  <si>
    <t>R/ Paseo Matutino 2 Entl.</t>
  </si>
  <si>
    <t>Baleira</t>
  </si>
  <si>
    <t>Oficinas de distrito Hipotecario en Pontevedra (Pontecaldelas)</t>
  </si>
  <si>
    <t>Praza de Fornelos de Montes, s/n</t>
  </si>
  <si>
    <t>Baltar</t>
  </si>
  <si>
    <t>Somozas, As</t>
  </si>
  <si>
    <t>Oficinas de distrito Hipotecario en Pontevedra (Redondela)</t>
  </si>
  <si>
    <t>Rúa Ernestina Otero, Num. 26 - 1º D</t>
  </si>
  <si>
    <t>Valdoviño</t>
  </si>
  <si>
    <t>Oficinas de distrito Hipotecario en Pontevedra (Tui)</t>
  </si>
  <si>
    <t>R/ Foxo, 20</t>
  </si>
  <si>
    <t>Baña, A</t>
  </si>
  <si>
    <t>Muros</t>
  </si>
  <si>
    <t>Oficinas liquidadoras de Distrito Hipotecario (Muros)</t>
  </si>
  <si>
    <t>Oficinas de distrito Hipotecario en Pontevedra (Vilagarcía de Arousa)</t>
  </si>
  <si>
    <t>R/ A. Rey Daviña, 3 - 1ºB-C</t>
  </si>
  <si>
    <t>Baños de Molgas</t>
  </si>
  <si>
    <t>Carnota</t>
  </si>
  <si>
    <t>Baralla</t>
  </si>
  <si>
    <t>Mazaricos</t>
  </si>
  <si>
    <t>Barbadás</t>
  </si>
  <si>
    <t>Outes</t>
  </si>
  <si>
    <t>Negreira</t>
  </si>
  <si>
    <t>Oficinas liquidadoras de Distrito Hipotecario (Negreira)</t>
  </si>
  <si>
    <t>Barreiros</t>
  </si>
  <si>
    <t>Barro</t>
  </si>
  <si>
    <t>Beade</t>
  </si>
  <si>
    <t>Beariz</t>
  </si>
  <si>
    <t>Brión</t>
  </si>
  <si>
    <t>Santa Comba</t>
  </si>
  <si>
    <t>Begonte</t>
  </si>
  <si>
    <t>Noia</t>
  </si>
  <si>
    <t>Oficinas liquidadoras de Distrito Hipotecario (Noia)</t>
  </si>
  <si>
    <t>Boiro</t>
  </si>
  <si>
    <t>Lousame</t>
  </si>
  <si>
    <t>Blancos, Os</t>
  </si>
  <si>
    <t>Boborás</t>
  </si>
  <si>
    <t>Pobra do Caramiñal, A</t>
  </si>
  <si>
    <t>Ribeira</t>
  </si>
  <si>
    <t>Porto do Son</t>
  </si>
  <si>
    <t>Oficinas liquidadoras de Distrito Hipotecario (Ordes)</t>
  </si>
  <si>
    <t>Bola, A</t>
  </si>
  <si>
    <t>Ordes</t>
  </si>
  <si>
    <t>Bolo, O</t>
  </si>
  <si>
    <t>Cerceda</t>
  </si>
  <si>
    <t>Boqueixón</t>
  </si>
  <si>
    <t>Frades</t>
  </si>
  <si>
    <t>Bóveda</t>
  </si>
  <si>
    <t>Mesía</t>
  </si>
  <si>
    <t>Oroso</t>
  </si>
  <si>
    <t>Bueu</t>
  </si>
  <si>
    <t>Tordoia</t>
  </si>
  <si>
    <t>Burela</t>
  </si>
  <si>
    <t>Trazo</t>
  </si>
  <si>
    <t>Val do Dubra</t>
  </si>
  <si>
    <t>Cabanas</t>
  </si>
  <si>
    <t>Ortigueira</t>
  </si>
  <si>
    <t>Oficinas liquidadoras de Distrito Hipotecario (Ortigueira)</t>
  </si>
  <si>
    <t>Cariño</t>
  </si>
  <si>
    <t>Calvos de Randín</t>
  </si>
  <si>
    <t>Cedeira</t>
  </si>
  <si>
    <t>Cerdido</t>
  </si>
  <si>
    <t>Mañón</t>
  </si>
  <si>
    <t>Cambre</t>
  </si>
  <si>
    <t>Padrón</t>
  </si>
  <si>
    <t>Oficinas liquidadoras de Distrito Hipotecario (Padrón)</t>
  </si>
  <si>
    <t>Campo Lameiro</t>
  </si>
  <si>
    <t>Dodro</t>
  </si>
  <si>
    <t>Cangas</t>
  </si>
  <si>
    <t>Rianxo</t>
  </si>
  <si>
    <t>Cañiza, A</t>
  </si>
  <si>
    <t>Rois</t>
  </si>
  <si>
    <t>Capela, A</t>
  </si>
  <si>
    <t>Teo</t>
  </si>
  <si>
    <t>Carballeda de Avia</t>
  </si>
  <si>
    <t>Pontedeume</t>
  </si>
  <si>
    <t>Oficinas liquidadoras de Distrito Hipotecario (Pontedeume)</t>
  </si>
  <si>
    <t>Carballeda de Valdeorras</t>
  </si>
  <si>
    <t>Carballedo</t>
  </si>
  <si>
    <t>Fene</t>
  </si>
  <si>
    <t>Miño</t>
  </si>
  <si>
    <t>Carral</t>
  </si>
  <si>
    <t>Monfero</t>
  </si>
  <si>
    <t>Cartelle</t>
  </si>
  <si>
    <t>Mugardos</t>
  </si>
  <si>
    <t>Castrelo de Miño</t>
  </si>
  <si>
    <t>Vilarmaior</t>
  </si>
  <si>
    <t>Castrelo do Val</t>
  </si>
  <si>
    <t>Santiago de Compostela</t>
  </si>
  <si>
    <t>Oficinas liquidadoras de Distrito Hipotecario (Santiago)</t>
  </si>
  <si>
    <t>Castro Caldelas</t>
  </si>
  <si>
    <t>Vedra</t>
  </si>
  <si>
    <t>Castro de Rei</t>
  </si>
  <si>
    <t>Castroverde</t>
  </si>
  <si>
    <t>Catoira</t>
  </si>
  <si>
    <t>Cenlle</t>
  </si>
  <si>
    <t>Cerdedo</t>
  </si>
  <si>
    <t>Cervantes</t>
  </si>
  <si>
    <t>Cervo</t>
  </si>
  <si>
    <t>Chandrexa de Queixa</t>
  </si>
  <si>
    <t>Coles</t>
  </si>
  <si>
    <t>Corgo, O</t>
  </si>
  <si>
    <t>Cortegada</t>
  </si>
  <si>
    <t>Coruña, A</t>
  </si>
  <si>
    <t>Cospeito</t>
  </si>
  <si>
    <t>Cotobade</t>
  </si>
  <si>
    <t>Covelo</t>
  </si>
  <si>
    <t>Crecente</t>
  </si>
  <si>
    <t>Cualedro</t>
  </si>
  <si>
    <t>Culleredo</t>
  </si>
  <si>
    <t>Cuntis</t>
  </si>
  <si>
    <t>Dozón</t>
  </si>
  <si>
    <t>Entrimo</t>
  </si>
  <si>
    <t>Esgos</t>
  </si>
  <si>
    <t>Folgoso do Courel</t>
  </si>
  <si>
    <t>Forcarei</t>
  </si>
  <si>
    <t>Fornelos de Montes</t>
  </si>
  <si>
    <t>Foz</t>
  </si>
  <si>
    <t>Friol</t>
  </si>
  <si>
    <t>Gomesende</t>
  </si>
  <si>
    <t>Gondomar</t>
  </si>
  <si>
    <t>Grove, O</t>
  </si>
  <si>
    <t>Guarda, A</t>
  </si>
  <si>
    <t>Gudiña, A</t>
  </si>
  <si>
    <t>Guitiriz</t>
  </si>
  <si>
    <t>Guntín</t>
  </si>
  <si>
    <t>Illa de Arousa, A</t>
  </si>
  <si>
    <t>Incio, O</t>
  </si>
  <si>
    <t>Irixo, O</t>
  </si>
  <si>
    <t>Irixoa</t>
  </si>
  <si>
    <t>Lama, A</t>
  </si>
  <si>
    <t>Láncara</t>
  </si>
  <si>
    <t>Larouco</t>
  </si>
  <si>
    <t>Laza</t>
  </si>
  <si>
    <t>Leiro</t>
  </si>
  <si>
    <t>Lobeira</t>
  </si>
  <si>
    <t>Lobios</t>
  </si>
  <si>
    <t>Lourenzá</t>
  </si>
  <si>
    <t>Maceda</t>
  </si>
  <si>
    <t>Manzaneda</t>
  </si>
  <si>
    <t>Marín</t>
  </si>
  <si>
    <t>Maside</t>
  </si>
  <si>
    <t>Meaño</t>
  </si>
  <si>
    <t>Meira</t>
  </si>
  <si>
    <t>Meis</t>
  </si>
  <si>
    <t>Melón</t>
  </si>
  <si>
    <t>Merca, A</t>
  </si>
  <si>
    <t>Mezquita, A</t>
  </si>
  <si>
    <t>Moaña</t>
  </si>
  <si>
    <t>Mondariz</t>
  </si>
  <si>
    <t>Mondariz-Balneario</t>
  </si>
  <si>
    <t>Montederramo</t>
  </si>
  <si>
    <t>Monterrei</t>
  </si>
  <si>
    <t>Monterroso</t>
  </si>
  <si>
    <t>Moraña</t>
  </si>
  <si>
    <t>Mos</t>
  </si>
  <si>
    <t>Muíños</t>
  </si>
  <si>
    <t>Muras</t>
  </si>
  <si>
    <t>Navia de Suarna</t>
  </si>
  <si>
    <t>Negueira de Muñiz</t>
  </si>
  <si>
    <t>Neves, As</t>
  </si>
  <si>
    <t>Nigrán</t>
  </si>
  <si>
    <t>Nogais, As</t>
  </si>
  <si>
    <t>Nogueira de Ramuín</t>
  </si>
  <si>
    <t>O Bolo</t>
  </si>
  <si>
    <t>O Corgo</t>
  </si>
  <si>
    <t>O Grove</t>
  </si>
  <si>
    <t>O Incio</t>
  </si>
  <si>
    <t>O Irixo</t>
  </si>
  <si>
    <t>O Páramo</t>
  </si>
  <si>
    <t>O Pereiro de Aguiar</t>
  </si>
  <si>
    <t>O Porriño</t>
  </si>
  <si>
    <t>O Rosal</t>
  </si>
  <si>
    <t>O Saviñao</t>
  </si>
  <si>
    <t>O Valadouro</t>
  </si>
  <si>
    <t>O Vicedo</t>
  </si>
  <si>
    <t>Oia</t>
  </si>
  <si>
    <t>Oímbra</t>
  </si>
  <si>
    <t>Oleiros</t>
  </si>
  <si>
    <t>Os Blancos</t>
  </si>
  <si>
    <t>Ourol</t>
  </si>
  <si>
    <t>Outeiro de Rei</t>
  </si>
  <si>
    <t>Oza dos Ríos</t>
  </si>
  <si>
    <t>Paderne de Allariz</t>
  </si>
  <si>
    <t>Padrenda</t>
  </si>
  <si>
    <t>Palas de Rei</t>
  </si>
  <si>
    <t>Pantón</t>
  </si>
  <si>
    <t>Parada de Sil</t>
  </si>
  <si>
    <t>Paradela</t>
  </si>
  <si>
    <t>Páramo, O</t>
  </si>
  <si>
    <t>Pastoriza, A</t>
  </si>
  <si>
    <t>Pazos de Borbén</t>
  </si>
  <si>
    <t>Pedrafita do Cebreiro</t>
  </si>
  <si>
    <t>Pereiro de Aguiar, O</t>
  </si>
  <si>
    <t>Peroxa, A</t>
  </si>
  <si>
    <t>Petín</t>
  </si>
  <si>
    <t>Piñor</t>
  </si>
  <si>
    <t>Pobra do Brollón, A</t>
  </si>
  <si>
    <t>Poio</t>
  </si>
  <si>
    <t>Pol</t>
  </si>
  <si>
    <t>Ponte Caldelas</t>
  </si>
  <si>
    <t>Pontecesures</t>
  </si>
  <si>
    <t>Pontedeva</t>
  </si>
  <si>
    <t>Pontenova, A</t>
  </si>
  <si>
    <t>Pontes de García Rodríguez, As</t>
  </si>
  <si>
    <t>Porqueira</t>
  </si>
  <si>
    <t>Porriño, O</t>
  </si>
  <si>
    <t>Portas</t>
  </si>
  <si>
    <t>Portomarín</t>
  </si>
  <si>
    <t>Punxín</t>
  </si>
  <si>
    <t>Quintela de Leirado</t>
  </si>
  <si>
    <t>Rábade</t>
  </si>
  <si>
    <t>Rairiz de Veiga</t>
  </si>
  <si>
    <t>Ramirás</t>
  </si>
  <si>
    <t>Ribadumia</t>
  </si>
  <si>
    <t>Ribas de Sil</t>
  </si>
  <si>
    <t>Ribeira de Piquín</t>
  </si>
  <si>
    <t>Riós</t>
  </si>
  <si>
    <t>Riotorto</t>
  </si>
  <si>
    <t>Rodeiro</t>
  </si>
  <si>
    <t>Rosal, O</t>
  </si>
  <si>
    <t>Rúa, A</t>
  </si>
  <si>
    <t>Rubiá</t>
  </si>
  <si>
    <t>Salceda de Caselas</t>
  </si>
  <si>
    <t>Salvaterra de Miño</t>
  </si>
  <si>
    <t>Samos</t>
  </si>
  <si>
    <t>San Amaro</t>
  </si>
  <si>
    <t>San Cibrao das Viñas</t>
  </si>
  <si>
    <t>San Cristovo de Cea</t>
  </si>
  <si>
    <t>San Xoán de Río</t>
  </si>
  <si>
    <t>Sandiás</t>
  </si>
  <si>
    <t>Sanxenxo</t>
  </si>
  <si>
    <t>Sarreaus</t>
  </si>
  <si>
    <t>Saviñao, O</t>
  </si>
  <si>
    <t>Silleda</t>
  </si>
  <si>
    <t>Sober</t>
  </si>
  <si>
    <t>Soutomaior</t>
  </si>
  <si>
    <t>Taboada</t>
  </si>
  <si>
    <t>Taboadela</t>
  </si>
  <si>
    <t>Teixeira, A</t>
  </si>
  <si>
    <t>Toén</t>
  </si>
  <si>
    <t>Tomiño</t>
  </si>
  <si>
    <t>Trabada</t>
  </si>
  <si>
    <t>Trasmiras</t>
  </si>
  <si>
    <t>Triacastela</t>
  </si>
  <si>
    <t>Valadouro, O</t>
  </si>
  <si>
    <t>Valga</t>
  </si>
  <si>
    <t>Veiga, A</t>
  </si>
  <si>
    <t>Verea</t>
  </si>
  <si>
    <t>Vicedo, O</t>
  </si>
  <si>
    <t>Vigo</t>
  </si>
  <si>
    <t>Vila de Cruces</t>
  </si>
  <si>
    <t>Vilaboa</t>
  </si>
  <si>
    <t>Vilamarín</t>
  </si>
  <si>
    <t>Vilamartín de Valdeorras</t>
  </si>
  <si>
    <t>Vilanova de Arousa</t>
  </si>
  <si>
    <t>Vilar de Barrio</t>
  </si>
  <si>
    <t>Vilar de Santos</t>
  </si>
  <si>
    <t>Vilardevós</t>
  </si>
  <si>
    <t>Vilariño de Conso</t>
  </si>
  <si>
    <t>Xermade</t>
  </si>
  <si>
    <t>Xove</t>
  </si>
  <si>
    <t>Xunqueira de Ambía</t>
  </si>
  <si>
    <t>Xunqueira de Espadanedo</t>
  </si>
  <si>
    <t>Contexto</t>
  </si>
  <si>
    <t>Normativa</t>
  </si>
  <si>
    <t>Residente en España</t>
  </si>
  <si>
    <t>NO Residente en España</t>
  </si>
  <si>
    <t>AEAT (Oficina Nacional de Gestión Tributaria)</t>
  </si>
  <si>
    <t>COMPETENCIA</t>
  </si>
  <si>
    <t>No tributa en España</t>
  </si>
  <si>
    <t>NORMATIVA DE APLICACIÓN</t>
  </si>
  <si>
    <t>INSTRUCCIONES</t>
  </si>
  <si>
    <r>
      <t>REGLAS PARA LA DETERMINACIÓN DE LA RESIDENCIA HABITUAL (</t>
    </r>
    <r>
      <rPr>
        <i/>
        <sz val="14"/>
        <color theme="0"/>
        <rFont val="Calibri"/>
        <family val="2"/>
        <scheme val="minor"/>
      </rPr>
      <t>IRPF</t>
    </r>
    <r>
      <rPr>
        <b/>
        <sz val="14"/>
        <color theme="0"/>
        <rFont val="Calibri"/>
        <family val="2"/>
        <scheme val="minor"/>
      </rPr>
      <t>)</t>
    </r>
  </si>
  <si>
    <r>
      <rPr>
        <b/>
        <sz val="12"/>
        <color theme="1"/>
        <rFont val="Calibri"/>
        <family val="2"/>
        <scheme val="minor"/>
      </rPr>
      <t>1º)</t>
    </r>
    <r>
      <rPr>
        <sz val="12"/>
        <color theme="1"/>
        <rFont val="Calibri"/>
        <family val="2"/>
        <scheme val="minor"/>
      </rPr>
      <t xml:space="preserve"> Si se tuvieron distintos domicilios en </t>
    </r>
    <r>
      <rPr>
        <b/>
        <sz val="12"/>
        <color theme="1"/>
        <rFont val="Calibri"/>
        <family val="2"/>
        <scheme val="minor"/>
      </rPr>
      <t>distintos países</t>
    </r>
    <r>
      <rPr>
        <sz val="12"/>
        <color theme="1"/>
        <rFont val="Calibri"/>
        <family val="2"/>
        <scheme val="minor"/>
      </rPr>
      <t xml:space="preserve"> -&gt; hay que tributar dónde se haya permanecido más días el </t>
    </r>
    <r>
      <rPr>
        <b/>
        <sz val="12"/>
        <color theme="1"/>
        <rFont val="Calibri"/>
        <family val="2"/>
        <scheme val="minor"/>
      </rPr>
      <t>último año</t>
    </r>
    <r>
      <rPr>
        <sz val="12"/>
        <color theme="1"/>
        <rFont val="Calibri"/>
        <family val="2"/>
        <scheme val="minor"/>
      </rPr>
      <t xml:space="preserve"> (≥ 183 días)</t>
    </r>
  </si>
  <si>
    <t>Elección</t>
  </si>
  <si>
    <r>
      <rPr>
        <b/>
        <sz val="12"/>
        <color theme="1"/>
        <rFont val="Calibri"/>
        <family val="2"/>
        <scheme val="minor"/>
      </rPr>
      <t>2º)</t>
    </r>
    <r>
      <rPr>
        <sz val="12"/>
        <color theme="1"/>
        <rFont val="Calibri"/>
        <family val="2"/>
        <scheme val="minor"/>
      </rPr>
      <t xml:space="preserve"> Si hay que tributar en España conforme al punto anterior, pero se tuvieron distintas residencias habituales en </t>
    </r>
    <r>
      <rPr>
        <b/>
        <sz val="12"/>
        <color theme="1"/>
        <rFont val="Calibri"/>
        <family val="2"/>
        <scheme val="minor"/>
      </rPr>
      <t>diferentes comunidades autónomas</t>
    </r>
    <r>
      <rPr>
        <sz val="12"/>
        <color theme="1"/>
        <rFont val="Calibri"/>
        <family val="2"/>
        <scheme val="minor"/>
      </rPr>
      <t xml:space="preserve"> -&gt; dónde se haya permanecido más días los </t>
    </r>
    <r>
      <rPr>
        <b/>
        <sz val="12"/>
        <color theme="1"/>
        <rFont val="Calibri"/>
        <family val="2"/>
        <scheme val="minor"/>
      </rPr>
      <t>últimos 5 años</t>
    </r>
    <r>
      <rPr>
        <sz val="12"/>
        <color theme="1"/>
        <rFont val="Calibri"/>
        <family val="2"/>
        <scheme val="minor"/>
      </rPr>
      <t>.</t>
    </r>
  </si>
  <si>
    <r>
      <rPr>
        <b/>
        <u/>
        <sz val="12"/>
        <color theme="1"/>
        <rFont val="Calibri"/>
        <family val="2"/>
        <scheme val="minor"/>
      </rPr>
      <t>Excepción</t>
    </r>
    <r>
      <rPr>
        <sz val="12"/>
        <color theme="1"/>
        <rFont val="Calibri"/>
        <family val="2"/>
        <scheme val="minor"/>
      </rPr>
      <t xml:space="preserve">: Si mortis causa y residencia habitual en </t>
    </r>
    <r>
      <rPr>
        <u/>
        <sz val="12"/>
        <color theme="1"/>
        <rFont val="Calibri"/>
        <family val="2"/>
        <scheme val="minor"/>
      </rPr>
      <t>País Vasco</t>
    </r>
    <r>
      <rPr>
        <sz val="12"/>
        <color theme="1"/>
        <rFont val="Calibri"/>
        <family val="2"/>
        <scheme val="minor"/>
      </rPr>
      <t xml:space="preserve"> -&gt; hay que tributar dónde se haya permanecido más días el </t>
    </r>
    <r>
      <rPr>
        <u/>
        <sz val="12"/>
        <color theme="1"/>
        <rFont val="Calibri"/>
        <family val="2"/>
        <scheme val="minor"/>
      </rPr>
      <t>último año</t>
    </r>
    <r>
      <rPr>
        <sz val="12"/>
        <color theme="1"/>
        <rFont val="Calibri"/>
        <family val="2"/>
        <scheme val="minor"/>
      </rPr>
      <t xml:space="preserve"> (≥ 183 días)</t>
    </r>
  </si>
  <si>
    <r>
      <rPr>
        <b/>
        <sz val="12"/>
        <color theme="1"/>
        <rFont val="Calibri"/>
        <family val="2"/>
        <scheme val="minor"/>
      </rPr>
      <t>3º)</t>
    </r>
    <r>
      <rPr>
        <sz val="12"/>
        <color theme="1"/>
        <rFont val="Calibri"/>
        <family val="2"/>
        <scheme val="minor"/>
      </rPr>
      <t xml:space="preserve"> Si hay que tributar en España conforme al punto anterior, pero se tuvieron distintas residencias habituales en la </t>
    </r>
    <r>
      <rPr>
        <b/>
        <sz val="12"/>
        <color theme="1"/>
        <rFont val="Calibri"/>
        <family val="2"/>
        <scheme val="minor"/>
      </rPr>
      <t>misma comunidad autónoma</t>
    </r>
    <r>
      <rPr>
        <sz val="12"/>
        <color theme="1"/>
        <rFont val="Calibri"/>
        <family val="2"/>
        <scheme val="minor"/>
      </rPr>
      <t xml:space="preserve"> -&gt; hay que tributar dónde se haya permanecido más días el </t>
    </r>
    <r>
      <rPr>
        <b/>
        <sz val="12"/>
        <color theme="1"/>
        <rFont val="Calibri"/>
        <family val="2"/>
        <scheme val="minor"/>
      </rPr>
      <t>último año</t>
    </r>
    <r>
      <rPr>
        <sz val="12"/>
        <color theme="1"/>
        <rFont val="Calibri"/>
        <family val="2"/>
        <scheme val="minor"/>
      </rPr>
      <t xml:space="preserve"> (≥ 183 días).</t>
    </r>
  </si>
  <si>
    <t>Si HEREDERO NO residente en España y NO bienes en España -&gt; NO paga en España</t>
  </si>
  <si>
    <t>Si FALLECIDO NO residente en España, en caso de pagar -&gt; ONGT</t>
  </si>
  <si>
    <t>2. Selecciona el lugar de residencia habitual del DONATARIO (recibe la donación)</t>
  </si>
  <si>
    <t>1. Selecciona el tipo de BIENES DONADOS, así como su ubicación</t>
  </si>
  <si>
    <t>Demás bienes y derechos que 
NO pudieran ejercitarse en territorio español</t>
  </si>
  <si>
    <t>Demás bienes y derechos que 
pudieran ejercitarse en territorio español</t>
  </si>
  <si>
    <t xml:space="preserve">Inmuebles 
NO ubicados en España </t>
  </si>
  <si>
    <t>Inmuebles 
ubicados en España</t>
  </si>
  <si>
    <t>Se puede optar por la normativa Estatal o 
por la normativa de la Comunidad Autónoma en donde hayan estado situados los bienes y derechos un mayor número de días en el período de los 5 años anteriores</t>
  </si>
  <si>
    <r>
      <t xml:space="preserve">Se puede optar por la normativa Estatal o 
por la normativa de la Comunidad Autónoma de </t>
    </r>
    <r>
      <rPr>
        <b/>
        <sz val="12"/>
        <color theme="1"/>
        <rFont val="Calibri"/>
        <family val="2"/>
        <scheme val="minor"/>
      </rPr>
      <t>situación del inmueble</t>
    </r>
  </si>
  <si>
    <r>
      <t xml:space="preserve">Será de aplicación la normativa de la Comunidad Autónoma de residencia del </t>
    </r>
    <r>
      <rPr>
        <b/>
        <sz val="12"/>
        <color theme="1"/>
        <rFont val="Calibri"/>
        <family val="2"/>
        <scheme val="minor"/>
      </rPr>
      <t>DONATARIO</t>
    </r>
  </si>
  <si>
    <t>Comunidad Autónoma de residencia del DONATARIO</t>
  </si>
  <si>
    <r>
      <t xml:space="preserve">Se puede optar por la normativa Estatal o 
por la normativa de la Comunidad Autónoma de residencia del </t>
    </r>
    <r>
      <rPr>
        <b/>
        <sz val="12"/>
        <color theme="1"/>
        <rFont val="Calibri"/>
        <family val="2"/>
        <scheme val="minor"/>
      </rPr>
      <t>DONATARIO</t>
    </r>
  </si>
  <si>
    <r>
      <t xml:space="preserve">Será de aplicación la normativa de la Comunidad Autónoma de </t>
    </r>
    <r>
      <rPr>
        <b/>
        <sz val="12"/>
        <color theme="1"/>
        <rFont val="Calibri"/>
        <family val="2"/>
        <scheme val="minor"/>
      </rPr>
      <t>situación del inmueble</t>
    </r>
  </si>
  <si>
    <t>Comunidad Autónoma de situación del inmueble</t>
  </si>
  <si>
    <t>Competencia</t>
  </si>
  <si>
    <t>BIENES DONADOS</t>
  </si>
  <si>
    <t>Residencia habitual
DONATARIO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</si>
</sst>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#,##0\ &quot;€&quot;;[Red]\-#,##0\ &quot;€&quot;"/>
    <numFmt numFmtId="164" formatCode="#,##0.00\ _€"/>
    <numFmt numFmtId="165" formatCode="#,##0.00\ &quot;€&quot;"/>
    <numFmt numFmtId="166" formatCode="00"/>
    <numFmt numFmtId="167" formatCode="000"/>
  </numFmts>
  <fonts count="17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9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49998474074526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9" tint="0.39994506668294322"/>
      </left>
      <right/>
      <top style="medium">
        <color theme="9" tint="0.39994506668294322"/>
      </top>
      <bottom/>
      <diagonal/>
    </border>
    <border>
      <left/>
      <right/>
      <top style="medium">
        <color theme="9" tint="0.39994506668294322"/>
      </top>
      <bottom/>
      <diagonal/>
    </border>
    <border>
      <left/>
      <right style="medium">
        <color theme="9" tint="0.39994506668294322"/>
      </right>
      <top style="medium">
        <color theme="9" tint="0.39994506668294322"/>
      </top>
      <bottom/>
      <diagonal/>
    </border>
    <border>
      <left style="medium">
        <color theme="9" tint="0.39991454817346722"/>
      </left>
      <right/>
      <top/>
      <bottom/>
      <diagonal/>
    </border>
    <border>
      <left/>
      <right style="medium">
        <color theme="9" tint="0.39991454817346722"/>
      </right>
      <top/>
      <bottom/>
      <diagonal/>
    </border>
    <border>
      <left style="medium">
        <color theme="9" tint="0.39991454817346722"/>
      </left>
      <right/>
      <top/>
      <bottom style="medium">
        <color theme="9" tint="0.39991454817346722"/>
      </bottom>
      <diagonal/>
    </border>
    <border>
      <left/>
      <right/>
      <top/>
      <bottom style="medium">
        <color theme="9" tint="0.39991454817346722"/>
      </bottom>
      <diagonal/>
    </border>
    <border>
      <left/>
      <right style="medium">
        <color theme="9" tint="0.39991454817346722"/>
      </right>
      <top/>
      <bottom style="medium">
        <color theme="9" tint="0.39991454817346722"/>
      </bottom>
      <diagonal/>
    </border>
    <border>
      <left style="medium">
        <color theme="9" tint="0.39991454817346722"/>
      </left>
      <right/>
      <top style="medium">
        <color theme="9" tint="0.39991454817346722"/>
      </top>
      <bottom style="medium">
        <color theme="9" tint="0.39991454817346722"/>
      </bottom>
      <diagonal/>
    </border>
    <border>
      <left/>
      <right/>
      <top style="medium">
        <color theme="9" tint="0.39991454817346722"/>
      </top>
      <bottom style="medium">
        <color theme="9" tint="0.39991454817346722"/>
      </bottom>
      <diagonal/>
    </border>
    <border>
      <left style="medium">
        <color theme="9" tint="0.39988402966399123"/>
      </left>
      <right style="medium">
        <color theme="9" tint="0.39988402966399123"/>
      </right>
      <top style="medium">
        <color theme="9" tint="0.39988402966399123"/>
      </top>
      <bottom style="medium">
        <color theme="9" tint="0.39988402966399123"/>
      </bottom>
      <diagonal/>
    </border>
    <border>
      <left style="medium">
        <color theme="9" tint="0.39988402966399123"/>
      </left>
      <right/>
      <top style="medium">
        <color theme="9" tint="0.39988402966399123"/>
      </top>
      <bottom style="medium">
        <color theme="9" tint="0.39988402966399123"/>
      </bottom>
      <diagonal/>
    </border>
    <border>
      <left/>
      <right style="medium">
        <color theme="9" tint="0.39988402966399123"/>
      </right>
      <top style="medium">
        <color theme="9" tint="0.39988402966399123"/>
      </top>
      <bottom style="medium">
        <color theme="9" tint="0.39988402966399123"/>
      </bottom>
      <diagonal/>
    </border>
    <border>
      <left/>
      <right/>
      <top style="medium">
        <color theme="9" tint="0.39988402966399123"/>
      </top>
      <bottom style="medium">
        <color theme="9" tint="0.39988402966399123"/>
      </bottom>
      <diagonal/>
    </border>
    <border>
      <left style="medium">
        <color theme="9" tint="0.39988402966399123"/>
      </left>
      <right/>
      <top style="medium">
        <color theme="9" tint="0.39988402966399123"/>
      </top>
      <bottom/>
      <diagonal/>
    </border>
    <border>
      <left/>
      <right/>
      <top style="medium">
        <color theme="9" tint="0.39988402966399123"/>
      </top>
      <bottom/>
      <diagonal/>
    </border>
    <border>
      <left style="medium">
        <color theme="9" tint="0.39988402966399123"/>
      </left>
      <right/>
      <top/>
      <bottom/>
      <diagonal/>
    </border>
    <border>
      <left/>
      <right style="medium">
        <color theme="9" tint="0.39988402966399123"/>
      </right>
      <top/>
      <bottom/>
      <diagonal/>
    </border>
    <border>
      <left style="medium">
        <color theme="9" tint="0.39988402966399123"/>
      </left>
      <right/>
      <top/>
      <bottom style="medium">
        <color theme="9" tint="0.39988402966399123"/>
      </bottom>
      <diagonal/>
    </border>
    <border>
      <left/>
      <right/>
      <top/>
      <bottom style="medium">
        <color theme="9" tint="0.39988402966399123"/>
      </bottom>
      <diagonal/>
    </border>
    <border>
      <left/>
      <right style="medium">
        <color theme="9" tint="0.39988402966399123"/>
      </right>
      <top/>
      <bottom style="medium">
        <color theme="9" tint="0.39988402966399123"/>
      </bottom>
      <diagonal/>
    </border>
    <border>
      <left style="medium">
        <color theme="9" tint="0.39988402966399123"/>
      </left>
      <right style="medium">
        <color theme="9" tint="0.39988402966399123"/>
      </right>
      <top/>
      <bottom style="medium">
        <color theme="9" tint="0.39988402966399123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 style="medium">
        <color theme="5" tint="-0.24994659260841701"/>
      </top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medium">
        <color theme="5" tint="-0.24994659260841701"/>
      </top>
      <bottom style="thin">
        <color theme="5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2" borderId="0" xfId="0" applyNumberFormat="1" applyFill="1" applyAlignment="1" applyProtection="1">
      <alignment horizontal="center" vertical="center" wrapText="1"/>
    </xf>
    <xf numFmtId="10" fontId="0" fillId="2" borderId="0" xfId="0" applyNumberFormat="1" applyFill="1" applyAlignment="1" applyProtection="1">
      <alignment horizontal="center" vertical="center" wrapText="1"/>
    </xf>
    <xf numFmtId="164" fontId="0" fillId="2" borderId="0" xfId="0" applyNumberFormat="1" applyFill="1" applyAlignment="1" applyProtection="1">
      <alignment horizontal="center" vertical="center" wrapText="1"/>
    </xf>
    <xf numFmtId="164" fontId="0" fillId="2" borderId="0" xfId="0" applyNumberFormat="1" applyFill="1" applyAlignment="1" applyProtection="1">
      <alignment horizontal="center" vertical="center" wrapText="1"/>
      <protection hidden="1"/>
    </xf>
    <xf numFmtId="0" fontId="0" fillId="2" borderId="0" xfId="0" applyNumberFormat="1" applyFill="1" applyAlignment="1" applyProtection="1">
      <alignment horizontal="center" vertical="center" wrapText="1"/>
      <protection hidden="1"/>
    </xf>
    <xf numFmtId="0" fontId="0" fillId="3" borderId="0" xfId="0" applyNumberFormat="1" applyFill="1" applyAlignment="1" applyProtection="1">
      <alignment horizontal="center" vertical="center" wrapText="1"/>
    </xf>
    <xf numFmtId="10" fontId="0" fillId="3" borderId="0" xfId="0" applyNumberFormat="1" applyFill="1" applyAlignment="1" applyProtection="1">
      <alignment horizontal="center" vertical="center" wrapText="1"/>
    </xf>
    <xf numFmtId="164" fontId="0" fillId="3" borderId="0" xfId="0" applyNumberFormat="1" applyFill="1" applyAlignment="1" applyProtection="1">
      <alignment horizontal="center" vertical="center" wrapText="1"/>
    </xf>
    <xf numFmtId="164" fontId="0" fillId="3" borderId="0" xfId="0" applyNumberFormat="1" applyFill="1" applyAlignment="1" applyProtection="1">
      <alignment horizontal="center" vertical="center" wrapText="1"/>
      <protection hidden="1"/>
    </xf>
    <xf numFmtId="49" fontId="0" fillId="3" borderId="0" xfId="0" applyNumberFormat="1" applyFill="1" applyAlignment="1" applyProtection="1">
      <alignment horizontal="center" vertical="center" wrapText="1"/>
    </xf>
    <xf numFmtId="6" fontId="0" fillId="2" borderId="0" xfId="0" applyNumberFormat="1" applyFill="1" applyAlignment="1" applyProtection="1">
      <alignment horizontal="center" vertical="center" wrapText="1"/>
    </xf>
    <xf numFmtId="49" fontId="0" fillId="2" borderId="0" xfId="0" applyNumberFormat="1" applyFill="1" applyAlignment="1" applyProtection="1">
      <alignment horizontal="center" vertical="center" wrapText="1"/>
    </xf>
    <xf numFmtId="0" fontId="0" fillId="2" borderId="0" xfId="0" applyFill="1" applyAlignment="1">
      <alignment vertical="center" wrapText="1"/>
    </xf>
    <xf numFmtId="3" fontId="0" fillId="2" borderId="0" xfId="0" applyNumberFormat="1" applyFill="1" applyAlignment="1" applyProtection="1">
      <alignment horizontal="center" vertical="center" wrapText="1"/>
    </xf>
    <xf numFmtId="0" fontId="1" fillId="4" borderId="0" xfId="0" applyNumberFormat="1" applyFont="1" applyFill="1" applyAlignment="1" applyProtection="1">
      <alignment horizontal="center" vertical="center" wrapText="1"/>
    </xf>
    <xf numFmtId="9" fontId="0" fillId="2" borderId="0" xfId="0" applyNumberFormat="1" applyFill="1" applyAlignment="1" applyProtection="1">
      <alignment horizontal="center" vertical="center" wrapText="1"/>
    </xf>
    <xf numFmtId="10" fontId="4" fillId="5" borderId="1" xfId="0" applyNumberFormat="1" applyFont="1" applyFill="1" applyBorder="1" applyAlignment="1" applyProtection="1">
      <alignment horizontal="center" vertical="center" wrapText="1"/>
    </xf>
    <xf numFmtId="164" fontId="4" fillId="5" borderId="1" xfId="0" applyNumberFormat="1" applyFont="1" applyFill="1" applyBorder="1" applyAlignment="1" applyProtection="1">
      <alignment horizontal="center" vertical="center" wrapText="1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ill="1" applyAlignment="1" applyProtection="1">
      <alignment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6" fillId="9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165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hidden="1"/>
    </xf>
    <xf numFmtId="165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1" fillId="8" borderId="2" xfId="0" applyNumberFormat="1" applyFont="1" applyFill="1" applyBorder="1" applyAlignment="1" applyProtection="1">
      <alignment horizontal="center" vertical="center" wrapText="1"/>
    </xf>
    <xf numFmtId="166" fontId="0" fillId="2" borderId="0" xfId="0" applyNumberFormat="1" applyFill="1" applyAlignment="1" applyProtection="1">
      <alignment horizontal="center" vertical="center" wrapText="1"/>
    </xf>
    <xf numFmtId="165" fontId="0" fillId="9" borderId="5" xfId="0" applyNumberFormat="1" applyFill="1" applyBorder="1" applyAlignment="1" applyProtection="1">
      <alignment horizontal="center" vertical="center" wrapText="1"/>
    </xf>
    <xf numFmtId="165" fontId="0" fillId="9" borderId="6" xfId="0" applyNumberFormat="1" applyFill="1" applyBorder="1" applyAlignment="1" applyProtection="1">
      <alignment horizontal="center" vertical="center" wrapText="1"/>
    </xf>
    <xf numFmtId="0" fontId="1" fillId="8" borderId="7" xfId="0" applyNumberFormat="1" applyFont="1" applyFill="1" applyBorder="1" applyAlignment="1" applyProtection="1">
      <alignment horizontal="center" vertical="center" wrapText="1"/>
    </xf>
    <xf numFmtId="166" fontId="0" fillId="2" borderId="1" xfId="0" applyNumberFormat="1" applyFill="1" applyBorder="1" applyAlignment="1" applyProtection="1">
      <alignment horizontal="center" vertical="center" wrapText="1"/>
    </xf>
    <xf numFmtId="0" fontId="0" fillId="9" borderId="0" xfId="0" applyNumberFormat="1" applyFill="1" applyAlignment="1" applyProtection="1">
      <alignment horizontal="right" vertical="center" wrapText="1"/>
    </xf>
    <xf numFmtId="166" fontId="0" fillId="9" borderId="0" xfId="0" applyNumberFormat="1" applyFill="1" applyAlignment="1" applyProtection="1">
      <alignment horizontal="center" vertical="center" wrapText="1"/>
    </xf>
    <xf numFmtId="0" fontId="0" fillId="9" borderId="0" xfId="0" applyNumberFormat="1" applyFill="1" applyAlignment="1" applyProtection="1">
      <alignment horizontal="center" vertical="center" wrapText="1"/>
    </xf>
    <xf numFmtId="165" fontId="0" fillId="9" borderId="0" xfId="0" applyNumberFormat="1" applyFill="1" applyAlignment="1" applyProtection="1">
      <alignment horizontal="right" vertical="center" wrapText="1"/>
    </xf>
    <xf numFmtId="165" fontId="0" fillId="2" borderId="1" xfId="0" applyNumberFormat="1" applyFill="1" applyBorder="1" applyAlignment="1" applyProtection="1">
      <alignment horizontal="right" vertical="center" wrapText="1"/>
    </xf>
    <xf numFmtId="0" fontId="0" fillId="2" borderId="1" xfId="0" applyNumberFormat="1" applyFill="1" applyBorder="1" applyAlignment="1" applyProtection="1">
      <alignment horizontal="right" vertical="center" wrapText="1"/>
    </xf>
    <xf numFmtId="10" fontId="0" fillId="9" borderId="0" xfId="0" applyNumberFormat="1" applyFill="1" applyAlignment="1" applyProtection="1">
      <alignment horizontal="left" vertical="center" wrapText="1"/>
    </xf>
    <xf numFmtId="0" fontId="0" fillId="2" borderId="0" xfId="0" applyNumberFormat="1" applyFill="1" applyBorder="1" applyAlignment="1" applyProtection="1">
      <alignment horizontal="center" vertical="center" wrapText="1"/>
    </xf>
    <xf numFmtId="0" fontId="0" fillId="2" borderId="0" xfId="0" applyNumberFormat="1" applyFill="1" applyBorder="1" applyAlignment="1" applyProtection="1">
      <alignment horizontal="center" vertical="center" wrapText="1"/>
      <protection hidden="1"/>
    </xf>
    <xf numFmtId="0" fontId="0" fillId="2" borderId="0" xfId="0" applyFill="1"/>
    <xf numFmtId="166" fontId="0" fillId="2" borderId="0" xfId="0" applyNumberFormat="1" applyFill="1"/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right" vertical="center"/>
    </xf>
    <xf numFmtId="0" fontId="0" fillId="11" borderId="0" xfId="0" applyFill="1" applyBorder="1" applyAlignment="1">
      <alignment horizontal="left" vertical="center"/>
    </xf>
    <xf numFmtId="0" fontId="0" fillId="11" borderId="0" xfId="0" applyFill="1" applyBorder="1" applyAlignment="1">
      <alignment horizontal="center" vertical="center"/>
    </xf>
    <xf numFmtId="0" fontId="0" fillId="11" borderId="0" xfId="0" applyFill="1" applyBorder="1" applyAlignment="1">
      <alignment vertical="center"/>
    </xf>
    <xf numFmtId="0" fontId="4" fillId="11" borderId="0" xfId="0" applyFont="1" applyFill="1" applyBorder="1" applyAlignment="1">
      <alignment horizontal="left" vertical="center"/>
    </xf>
    <xf numFmtId="0" fontId="4" fillId="11" borderId="0" xfId="0" applyFont="1" applyFill="1" applyBorder="1" applyAlignment="1">
      <alignment horizontal="center" vertical="center"/>
    </xf>
    <xf numFmtId="0" fontId="4" fillId="11" borderId="0" xfId="0" applyFont="1" applyFill="1" applyBorder="1" applyAlignment="1">
      <alignment horizontal="center" vertical="center" wrapText="1"/>
    </xf>
    <xf numFmtId="0" fontId="0" fillId="9" borderId="0" xfId="0" applyFill="1" applyBorder="1" applyAlignment="1">
      <alignment horizontal="left" vertical="center"/>
    </xf>
    <xf numFmtId="166" fontId="0" fillId="2" borderId="20" xfId="0" applyNumberFormat="1" applyFill="1" applyBorder="1" applyAlignment="1" applyProtection="1">
      <alignment horizontal="center" vertical="center" wrapText="1"/>
    </xf>
    <xf numFmtId="166" fontId="0" fillId="2" borderId="31" xfId="0" applyNumberFormat="1" applyFill="1" applyBorder="1" applyAlignment="1" applyProtection="1">
      <alignment horizontal="center" vertical="center" wrapText="1"/>
    </xf>
    <xf numFmtId="165" fontId="0" fillId="2" borderId="20" xfId="0" applyNumberFormat="1" applyFill="1" applyBorder="1" applyAlignment="1" applyProtection="1">
      <alignment horizontal="right" vertical="center"/>
      <protection locked="0"/>
    </xf>
    <xf numFmtId="165" fontId="0" fillId="2" borderId="20" xfId="0" applyNumberFormat="1" applyFill="1" applyBorder="1" applyAlignment="1">
      <alignment horizontal="right" vertical="center"/>
    </xf>
    <xf numFmtId="165" fontId="0" fillId="2" borderId="20" xfId="0" applyNumberForma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0" xfId="0" applyFill="1" applyBorder="1" applyAlignment="1" applyProtection="1">
      <alignment vertical="center"/>
      <protection locked="0"/>
    </xf>
    <xf numFmtId="165" fontId="0" fillId="2" borderId="20" xfId="0" applyNumberFormat="1" applyFill="1" applyBorder="1" applyAlignment="1" applyProtection="1">
      <alignment vertical="center"/>
      <protection locked="0"/>
    </xf>
    <xf numFmtId="165" fontId="12" fillId="2" borderId="20" xfId="0" applyNumberFormat="1" applyFont="1" applyFill="1" applyBorder="1" applyAlignment="1">
      <alignment vertical="center"/>
    </xf>
    <xf numFmtId="0" fontId="0" fillId="3" borderId="13" xfId="0" applyFill="1" applyBorder="1" applyAlignment="1">
      <alignment horizontal="left" vertical="center"/>
    </xf>
    <xf numFmtId="165" fontId="0" fillId="3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10" fontId="0" fillId="3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vertical="center"/>
    </xf>
    <xf numFmtId="0" fontId="0" fillId="3" borderId="14" xfId="0" applyFill="1" applyBorder="1" applyAlignment="1">
      <alignment horizontal="left" vertical="center"/>
    </xf>
    <xf numFmtId="0" fontId="0" fillId="9" borderId="26" xfId="0" applyFill="1" applyBorder="1" applyAlignment="1">
      <alignment horizontal="left" vertical="center"/>
    </xf>
    <xf numFmtId="0" fontId="7" fillId="9" borderId="26" xfId="0" applyFont="1" applyFill="1" applyBorder="1" applyAlignment="1">
      <alignment horizontal="left" vertical="center"/>
    </xf>
    <xf numFmtId="165" fontId="0" fillId="9" borderId="0" xfId="0" applyNumberFormat="1" applyFill="1" applyBorder="1" applyAlignment="1">
      <alignment horizontal="right" vertical="center"/>
    </xf>
    <xf numFmtId="165" fontId="0" fillId="9" borderId="0" xfId="0" applyNumberForma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0" fillId="9" borderId="0" xfId="0" applyFill="1" applyBorder="1" applyAlignment="1">
      <alignment horizontal="center" vertical="center"/>
    </xf>
    <xf numFmtId="10" fontId="0" fillId="9" borderId="0" xfId="0" applyNumberFormat="1" applyFill="1" applyBorder="1" applyAlignment="1">
      <alignment horizontal="center" vertical="center"/>
    </xf>
    <xf numFmtId="0" fontId="0" fillId="9" borderId="28" xfId="0" applyFill="1" applyBorder="1" applyAlignment="1">
      <alignment horizontal="left" vertical="center"/>
    </xf>
    <xf numFmtId="0" fontId="0" fillId="9" borderId="29" xfId="0" applyFill="1" applyBorder="1" applyAlignment="1">
      <alignment horizontal="left" vertical="center"/>
    </xf>
    <xf numFmtId="165" fontId="0" fillId="9" borderId="27" xfId="0" applyNumberFormat="1" applyFill="1" applyBorder="1" applyAlignment="1">
      <alignment horizontal="right" vertical="center"/>
    </xf>
    <xf numFmtId="165" fontId="0" fillId="9" borderId="30" xfId="0" applyNumberFormat="1" applyFill="1" applyBorder="1" applyAlignment="1">
      <alignment horizontal="right" vertical="center"/>
    </xf>
    <xf numFmtId="0" fontId="7" fillId="9" borderId="21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left" vertical="center"/>
    </xf>
    <xf numFmtId="0" fontId="0" fillId="9" borderId="24" xfId="0" applyFill="1" applyBorder="1" applyAlignment="1">
      <alignment horizontal="left" vertical="center"/>
    </xf>
    <xf numFmtId="0" fontId="0" fillId="9" borderId="25" xfId="0" applyFill="1" applyBorder="1" applyAlignment="1">
      <alignment horizontal="left" vertical="center"/>
    </xf>
    <xf numFmtId="0" fontId="0" fillId="9" borderId="25" xfId="0" applyFill="1" applyBorder="1" applyAlignment="1">
      <alignment horizontal="center" vertical="center"/>
    </xf>
    <xf numFmtId="0" fontId="0" fillId="9" borderId="25" xfId="0" applyFill="1" applyBorder="1" applyAlignment="1">
      <alignment vertical="center"/>
    </xf>
    <xf numFmtId="0" fontId="0" fillId="9" borderId="29" xfId="0" applyFill="1" applyBorder="1" applyAlignment="1">
      <alignment horizontal="center" vertical="center"/>
    </xf>
    <xf numFmtId="0" fontId="0" fillId="9" borderId="29" xfId="0" applyFill="1" applyBorder="1" applyAlignment="1">
      <alignment vertical="center"/>
    </xf>
    <xf numFmtId="0" fontId="0" fillId="9" borderId="27" xfId="0" applyFill="1" applyBorder="1" applyAlignment="1">
      <alignment vertical="center"/>
    </xf>
    <xf numFmtId="166" fontId="0" fillId="15" borderId="20" xfId="0" applyNumberFormat="1" applyFill="1" applyBorder="1" applyAlignment="1" applyProtection="1">
      <alignment horizontal="center" vertical="center" wrapText="1"/>
    </xf>
    <xf numFmtId="0" fontId="0" fillId="15" borderId="20" xfId="0" applyFill="1" applyBorder="1" applyAlignment="1">
      <alignment horizontal="left" vertical="center"/>
    </xf>
    <xf numFmtId="0" fontId="0" fillId="15" borderId="17" xfId="0" applyFill="1" applyBorder="1" applyAlignment="1">
      <alignment horizontal="right" vertical="center"/>
    </xf>
    <xf numFmtId="167" fontId="4" fillId="11" borderId="0" xfId="0" applyNumberFormat="1" applyFont="1" applyFill="1" applyBorder="1" applyAlignment="1">
      <alignment horizontal="center" vertical="center"/>
    </xf>
    <xf numFmtId="1" fontId="4" fillId="11" borderId="35" xfId="0" applyNumberFormat="1" applyFont="1" applyFill="1" applyBorder="1" applyAlignment="1">
      <alignment horizontal="center" vertical="center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166" fontId="0" fillId="2" borderId="0" xfId="0" applyNumberFormat="1" applyFill="1" applyProtection="1"/>
    <xf numFmtId="167" fontId="0" fillId="2" borderId="0" xfId="0" applyNumberFormat="1" applyFill="1" applyProtection="1"/>
    <xf numFmtId="0" fontId="10" fillId="7" borderId="1" xfId="0" applyFont="1" applyFill="1" applyBorder="1" applyAlignment="1" applyProtection="1">
      <alignment horizontal="center"/>
    </xf>
    <xf numFmtId="0" fontId="10" fillId="10" borderId="8" xfId="0" applyFont="1" applyFill="1" applyBorder="1" applyAlignment="1" applyProtection="1">
      <alignment horizontal="center"/>
    </xf>
    <xf numFmtId="0" fontId="10" fillId="10" borderId="5" xfId="0" applyFont="1" applyFill="1" applyBorder="1" applyAlignment="1" applyProtection="1">
      <alignment horizontal="center"/>
    </xf>
    <xf numFmtId="0" fontId="10" fillId="10" borderId="1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0" fontId="6" fillId="11" borderId="1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8" fillId="4" borderId="0" xfId="0" applyFont="1" applyFill="1" applyAlignment="1" applyProtection="1">
      <alignment horizontal="center" vertical="center"/>
    </xf>
    <xf numFmtId="166" fontId="0" fillId="2" borderId="0" xfId="0" applyNumberFormat="1" applyFill="1" applyAlignment="1" applyProtection="1">
      <alignment vertical="center"/>
    </xf>
    <xf numFmtId="167" fontId="8" fillId="4" borderId="0" xfId="0" applyNumberFormat="1" applyFont="1" applyFill="1" applyAlignment="1" applyProtection="1">
      <alignment horizontal="center" vertical="center"/>
    </xf>
    <xf numFmtId="0" fontId="8" fillId="6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horizontal="center" vertical="center"/>
    </xf>
    <xf numFmtId="167" fontId="11" fillId="2" borderId="0" xfId="0" applyNumberFormat="1" applyFont="1" applyFill="1" applyAlignment="1" applyProtection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4" fillId="14" borderId="0" xfId="0" applyFont="1" applyFill="1" applyAlignment="1">
      <alignment vertical="center"/>
    </xf>
    <xf numFmtId="0" fontId="4" fillId="11" borderId="0" xfId="0" applyFont="1" applyFill="1" applyAlignment="1">
      <alignment vertical="center"/>
    </xf>
    <xf numFmtId="0" fontId="4" fillId="16" borderId="0" xfId="0" applyFont="1" applyFill="1" applyAlignment="1">
      <alignment vertical="center"/>
    </xf>
    <xf numFmtId="0" fontId="4" fillId="9" borderId="0" xfId="0" applyFont="1" applyFill="1" applyAlignment="1">
      <alignment vertical="center"/>
    </xf>
    <xf numFmtId="0" fontId="10" fillId="17" borderId="2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vertical="center" wrapText="1"/>
    </xf>
    <xf numFmtId="0" fontId="0" fillId="13" borderId="1" xfId="0" applyFill="1" applyBorder="1" applyAlignment="1">
      <alignment vertical="center" wrapText="1"/>
    </xf>
    <xf numFmtId="0" fontId="4" fillId="13" borderId="36" xfId="0" applyFont="1" applyFill="1" applyBorder="1" applyAlignment="1">
      <alignment vertical="center" wrapText="1"/>
    </xf>
    <xf numFmtId="0" fontId="0" fillId="13" borderId="9" xfId="0" applyFill="1" applyBorder="1" applyAlignment="1">
      <alignment vertical="center" wrapText="1"/>
    </xf>
    <xf numFmtId="0" fontId="0" fillId="13" borderId="6" xfId="0" applyFill="1" applyBorder="1" applyAlignment="1">
      <alignment vertical="center" wrapText="1"/>
    </xf>
    <xf numFmtId="0" fontId="0" fillId="13" borderId="3" xfId="0" applyFill="1" applyBorder="1" applyAlignment="1">
      <alignment vertical="center" wrapText="1"/>
    </xf>
    <xf numFmtId="0" fontId="0" fillId="13" borderId="0" xfId="0" applyFill="1" applyBorder="1" applyAlignment="1">
      <alignment vertical="center" wrapText="1"/>
    </xf>
    <xf numFmtId="0" fontId="0" fillId="13" borderId="4" xfId="0" applyFill="1" applyBorder="1" applyAlignment="1">
      <alignment vertical="center" wrapText="1"/>
    </xf>
    <xf numFmtId="0" fontId="4" fillId="13" borderId="3" xfId="0" applyFont="1" applyFill="1" applyBorder="1" applyAlignment="1">
      <alignment vertical="center" wrapText="1"/>
    </xf>
    <xf numFmtId="0" fontId="0" fillId="13" borderId="37" xfId="0" applyFill="1" applyBorder="1" applyAlignment="1">
      <alignment vertical="center" wrapText="1"/>
    </xf>
    <xf numFmtId="0" fontId="0" fillId="13" borderId="38" xfId="0" applyFill="1" applyBorder="1" applyAlignment="1">
      <alignment vertical="center" wrapText="1"/>
    </xf>
    <xf numFmtId="0" fontId="0" fillId="13" borderId="39" xfId="0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1" fillId="17" borderId="1" xfId="0" applyFont="1" applyFill="1" applyBorder="1" applyAlignment="1">
      <alignment horizontal="center" vertical="center" wrapText="1"/>
    </xf>
    <xf numFmtId="0" fontId="1" fillId="17" borderId="3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36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10" fillId="7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left" vertical="center"/>
    </xf>
    <xf numFmtId="0" fontId="0" fillId="15" borderId="1" xfId="0" applyFill="1" applyBorder="1" applyAlignment="1">
      <alignment horizontal="left" vertical="center"/>
    </xf>
    <xf numFmtId="0" fontId="0" fillId="9" borderId="26" xfId="0" applyFill="1" applyBorder="1" applyAlignment="1">
      <alignment horizontal="left" vertical="center" wrapText="1"/>
    </xf>
    <xf numFmtId="0" fontId="0" fillId="9" borderId="0" xfId="0" applyFill="1" applyBorder="1" applyAlignment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12" borderId="32" xfId="0" applyFont="1" applyFill="1" applyBorder="1" applyAlignment="1">
      <alignment horizontal="left" vertical="center" wrapText="1"/>
    </xf>
    <xf numFmtId="0" fontId="1" fillId="12" borderId="33" xfId="0" applyFont="1" applyFill="1" applyBorder="1" applyAlignment="1">
      <alignment horizontal="left" vertical="center" wrapText="1"/>
    </xf>
    <xf numFmtId="14" fontId="4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3" xfId="0" applyFont="1" applyFill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0" fillId="11" borderId="0" xfId="0" applyFill="1" applyBorder="1" applyAlignment="1">
      <alignment horizontal="center" vertical="center" wrapText="1"/>
    </xf>
    <xf numFmtId="0" fontId="7" fillId="9" borderId="26" xfId="0" applyFont="1" applyFill="1" applyBorder="1" applyAlignment="1">
      <alignment horizontal="left" vertical="center" wrapText="1"/>
    </xf>
    <xf numFmtId="0" fontId="7" fillId="9" borderId="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7" fillId="9" borderId="18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9" borderId="21" xfId="0" applyFont="1" applyFill="1" applyBorder="1" applyAlignment="1">
      <alignment horizontal="center" vertical="center" wrapText="1"/>
    </xf>
    <xf numFmtId="0" fontId="7" fillId="9" borderId="23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0" fontId="0" fillId="9" borderId="24" xfId="0" applyFill="1" applyBorder="1" applyAlignment="1">
      <alignment horizontal="left" vertical="center" wrapText="1"/>
    </xf>
    <xf numFmtId="0" fontId="0" fillId="9" borderId="25" xfId="0" applyFill="1" applyBorder="1" applyAlignment="1">
      <alignment horizontal="left" vertical="center" wrapText="1"/>
    </xf>
    <xf numFmtId="0" fontId="1" fillId="12" borderId="32" xfId="0" applyFont="1" applyFill="1" applyBorder="1" applyAlignment="1">
      <alignment horizontal="center" vertical="center" wrapText="1"/>
    </xf>
    <xf numFmtId="0" fontId="1" fillId="12" borderId="34" xfId="0" applyFont="1" applyFill="1" applyBorder="1" applyAlignment="1">
      <alignment horizontal="center" vertical="center" wrapText="1"/>
    </xf>
    <xf numFmtId="0" fontId="1" fillId="1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4" fillId="11" borderId="35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4" fillId="11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12" borderId="34" xfId="0" applyFont="1" applyFill="1" applyBorder="1" applyAlignment="1">
      <alignment horizontal="left" vertical="center" wrapText="1"/>
    </xf>
    <xf numFmtId="0" fontId="4" fillId="15" borderId="32" xfId="0" applyFont="1" applyFill="1" applyBorder="1" applyAlignment="1">
      <alignment horizontal="center" vertical="center" wrapText="1"/>
    </xf>
    <xf numFmtId="0" fontId="4" fillId="15" borderId="34" xfId="0" applyFont="1" applyFill="1" applyBorder="1" applyAlignment="1">
      <alignment horizontal="center" vertical="center" wrapText="1"/>
    </xf>
    <xf numFmtId="0" fontId="4" fillId="15" borderId="33" xfId="0" applyFont="1" applyFill="1" applyBorder="1" applyAlignment="1">
      <alignment horizontal="center" vertical="center" wrapText="1"/>
    </xf>
    <xf numFmtId="0" fontId="4" fillId="15" borderId="32" xfId="0" applyFont="1" applyFill="1" applyBorder="1" applyAlignment="1" applyProtection="1">
      <alignment horizontal="center" vertical="center" wrapText="1"/>
      <protection locked="0"/>
    </xf>
    <xf numFmtId="0" fontId="4" fillId="15" borderId="33" xfId="0" applyFont="1" applyFill="1" applyBorder="1" applyAlignment="1" applyProtection="1">
      <alignment horizontal="center" vertical="center" wrapText="1"/>
      <protection locked="0"/>
    </xf>
    <xf numFmtId="0" fontId="7" fillId="9" borderId="1" xfId="0" applyNumberFormat="1" applyFont="1" applyFill="1" applyBorder="1" applyAlignment="1" applyProtection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0" fillId="9" borderId="1" xfId="0" applyNumberFormat="1" applyFill="1" applyBorder="1" applyAlignment="1" applyProtection="1">
      <alignment horizontal="left" vertical="center" wrapText="1"/>
    </xf>
    <xf numFmtId="0" fontId="0" fillId="9" borderId="1" xfId="0" applyFill="1" applyBorder="1" applyAlignment="1">
      <alignment horizontal="left" vertical="center" wrapText="1"/>
    </xf>
    <xf numFmtId="0" fontId="7" fillId="9" borderId="0" xfId="0" applyNumberFormat="1" applyFont="1" applyFill="1" applyAlignment="1" applyProtection="1">
      <alignment horizontal="left" vertical="center" wrapText="1"/>
    </xf>
    <xf numFmtId="0" fontId="7" fillId="9" borderId="0" xfId="0" applyFont="1" applyFill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8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5" fontId="4" fillId="3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NumberFormat="1" applyFill="1" applyBorder="1" applyAlignment="1" applyProtection="1">
      <alignment horizontal="center" vertical="center" wrapText="1"/>
    </xf>
    <xf numFmtId="165" fontId="5" fillId="2" borderId="1" xfId="0" applyNumberFormat="1" applyFont="1" applyFill="1" applyBorder="1" applyAlignment="1" applyProtection="1">
      <alignment horizontal="center" vertical="center" wrapText="1"/>
    </xf>
    <xf numFmtId="0" fontId="1" fillId="6" borderId="0" xfId="0" applyNumberFormat="1" applyFont="1" applyFill="1" applyAlignment="1" applyProtection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2" fillId="3" borderId="0" xfId="0" applyNumberFormat="1" applyFont="1" applyFill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8" borderId="0" xfId="0" applyNumberFormat="1" applyFont="1" applyFill="1" applyAlignment="1" applyProtection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1" fillId="6" borderId="9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</cellXfs>
  <cellStyles count="1">
    <cellStyle name="Normal" xfId="0" builtinId="0"/>
  </cellStyles>
  <dxfs count="24">
    <dxf>
      <font>
        <color auto="1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theme="9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5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theme="5" tint="-0.499984740745262"/>
      </font>
      <fill>
        <patternFill>
          <bgColor theme="0"/>
        </patternFill>
      </fill>
    </dxf>
    <dxf>
      <font>
        <b/>
        <i val="0"/>
        <color theme="8" tint="-0.499984740745262"/>
      </font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theme="5" tint="-0.499984740745262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theme="5" tint="-0.49998474074526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5" tint="-0.499984740745262"/>
        </patternFill>
      </fill>
    </dxf>
    <dxf>
      <font>
        <b/>
        <i val="0"/>
        <color theme="0"/>
      </font>
      <fill>
        <patternFill>
          <bgColor theme="1" tint="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workbookViewId="0">
      <selection activeCell="B4" sqref="B4:B5"/>
    </sheetView>
  </sheetViews>
  <sheetFormatPr baseColWidth="10" defaultRowHeight="15.75" customHeight="1" x14ac:dyDescent="0.25"/>
  <cols>
    <col min="1" max="1" width="3" style="126" customWidth="1"/>
    <col min="2" max="2" width="28.5703125" style="126" customWidth="1"/>
    <col min="3" max="3" width="29" style="126" customWidth="1"/>
    <col min="4" max="4" width="28.5703125" style="126" customWidth="1"/>
    <col min="5" max="5" width="3.5703125" style="126" customWidth="1"/>
    <col min="6" max="6" width="40" style="128" hidden="1" customWidth="1"/>
    <col min="7" max="7" width="3.5703125" style="126" hidden="1" customWidth="1"/>
    <col min="8" max="8" width="96.140625" style="130" hidden="1" customWidth="1"/>
    <col min="9" max="9" width="52.7109375" style="129" hidden="1" customWidth="1"/>
    <col min="10" max="10" width="98.85546875" style="128" hidden="1" customWidth="1"/>
    <col min="11" max="11" width="10.5703125" style="127" customWidth="1"/>
    <col min="12" max="12" width="41.28515625" style="126" customWidth="1"/>
    <col min="13" max="16384" width="11.42578125" style="126"/>
  </cols>
  <sheetData>
    <row r="2" spans="2:11" ht="15.75" customHeight="1" x14ac:dyDescent="0.25">
      <c r="B2" s="151" t="s">
        <v>745</v>
      </c>
      <c r="C2" s="152" t="s">
        <v>744</v>
      </c>
      <c r="D2" s="153"/>
      <c r="H2" s="130" t="s">
        <v>713</v>
      </c>
      <c r="I2" s="129" t="s">
        <v>743</v>
      </c>
      <c r="J2" s="128" t="s">
        <v>714</v>
      </c>
    </row>
    <row r="3" spans="2:11" ht="15.75" customHeight="1" x14ac:dyDescent="0.25">
      <c r="B3" s="151"/>
      <c r="C3" s="154"/>
      <c r="D3" s="155"/>
      <c r="F3" s="128" t="s">
        <v>715</v>
      </c>
      <c r="H3" s="135" t="str">
        <f>CONCATENATE(F3,F12)</f>
        <v>Residente en EspañaInmuebles 
ubicados en España</v>
      </c>
      <c r="I3" s="129" t="s">
        <v>742</v>
      </c>
      <c r="J3" s="128" t="s">
        <v>741</v>
      </c>
      <c r="K3" s="126"/>
    </row>
    <row r="4" spans="2:11" ht="15.75" customHeight="1" x14ac:dyDescent="0.25">
      <c r="B4" s="156" t="s">
        <v>716</v>
      </c>
      <c r="C4" s="157" t="s">
        <v>735</v>
      </c>
      <c r="D4" s="158"/>
      <c r="F4" s="131" t="s">
        <v>716</v>
      </c>
      <c r="H4" s="135" t="str">
        <f>CONCATENATE(F3,F13)</f>
        <v xml:space="preserve">Residente en EspañaInmuebles 
NO ubicados en España </v>
      </c>
      <c r="I4" s="129" t="s">
        <v>717</v>
      </c>
      <c r="J4" s="131" t="s">
        <v>740</v>
      </c>
      <c r="K4" s="126"/>
    </row>
    <row r="5" spans="2:11" ht="15.75" customHeight="1" x14ac:dyDescent="0.25">
      <c r="B5" s="156"/>
      <c r="C5" s="159"/>
      <c r="D5" s="160"/>
      <c r="H5" s="134" t="str">
        <f>CONCATENATE(F3,F14)</f>
        <v>Residente en EspañaDemás bienes y derechos que 
pudieran ejercitarse en territorio español</v>
      </c>
      <c r="I5" s="129" t="s">
        <v>739</v>
      </c>
      <c r="J5" s="128" t="s">
        <v>738</v>
      </c>
      <c r="K5" s="126"/>
    </row>
    <row r="6" spans="2:11" ht="15.75" customHeight="1" x14ac:dyDescent="0.25">
      <c r="H6" s="134" t="str">
        <f>CONCATENATE(F3,F15)</f>
        <v>Residente en EspañaDemás bienes y derechos que 
NO pudieran ejercitarse en territorio español</v>
      </c>
      <c r="I6" s="129" t="s">
        <v>142</v>
      </c>
      <c r="J6" s="128" t="s">
        <v>719</v>
      </c>
      <c r="K6" s="126"/>
    </row>
    <row r="7" spans="2:11" ht="22.5" customHeight="1" x14ac:dyDescent="0.25">
      <c r="B7" s="161" t="s">
        <v>718</v>
      </c>
      <c r="C7" s="161"/>
      <c r="D7" s="161"/>
      <c r="H7" s="133" t="str">
        <f>CONCATENATE(F4,F12)</f>
        <v>NO Residente en EspañaInmuebles 
ubicados en España</v>
      </c>
      <c r="I7" s="129" t="s">
        <v>717</v>
      </c>
      <c r="J7" s="131" t="s">
        <v>737</v>
      </c>
      <c r="K7" s="126"/>
    </row>
    <row r="8" spans="2:11" ht="15.75" customHeight="1" x14ac:dyDescent="0.25">
      <c r="B8" s="162" t="str">
        <f>IF(ISERROR(VLOOKUP(H24,H3:J10,2,0)),1,VLOOKUP(H24,H3:J10,2,0))</f>
        <v>AEAT (Oficina Nacional de Gestión Tributaria)</v>
      </c>
      <c r="C8" s="162"/>
      <c r="D8" s="162"/>
      <c r="H8" s="133" t="str">
        <f>CONCATENATE(F4,F13)</f>
        <v xml:space="preserve">NO Residente en EspañaInmuebles 
NO ubicados en España </v>
      </c>
      <c r="I8" s="129" t="s">
        <v>142</v>
      </c>
      <c r="J8" s="128" t="s">
        <v>719</v>
      </c>
      <c r="K8" s="126"/>
    </row>
    <row r="9" spans="2:11" ht="15.75" customHeight="1" x14ac:dyDescent="0.25">
      <c r="B9" s="163"/>
      <c r="C9" s="163"/>
      <c r="D9" s="163"/>
      <c r="H9" s="132" t="str">
        <f>CONCATENATE(F4,F14)</f>
        <v>NO Residente en EspañaDemás bienes y derechos que 
pudieran ejercitarse en territorio español</v>
      </c>
      <c r="I9" s="129" t="s">
        <v>717</v>
      </c>
      <c r="J9" s="131" t="s">
        <v>736</v>
      </c>
      <c r="K9" s="126"/>
    </row>
    <row r="10" spans="2:11" ht="15.75" customHeight="1" x14ac:dyDescent="0.25">
      <c r="H10" s="132" t="str">
        <f>CONCATENATE(F4,F15)</f>
        <v>NO Residente en EspañaDemás bienes y derechos que 
NO pudieran ejercitarse en territorio español</v>
      </c>
      <c r="I10" s="129" t="s">
        <v>142</v>
      </c>
      <c r="J10" s="128" t="s">
        <v>719</v>
      </c>
      <c r="K10" s="126"/>
    </row>
    <row r="11" spans="2:11" ht="22.5" customHeight="1" x14ac:dyDescent="0.25">
      <c r="B11" s="161" t="s">
        <v>720</v>
      </c>
      <c r="C11" s="161"/>
      <c r="D11" s="161"/>
      <c r="J11" s="129"/>
      <c r="K11" s="126"/>
    </row>
    <row r="12" spans="2:11" ht="15.75" customHeight="1" x14ac:dyDescent="0.25">
      <c r="B12" s="164" t="str">
        <f>IF(ISERROR(VLOOKUP(H24,H3:J10,3,0)),"",VLOOKUP(H24,H3:J10,3,0))</f>
        <v>Se puede optar por la normativa Estatal o 
por la normativa de la Comunidad Autónoma de situación del inmueble</v>
      </c>
      <c r="C12" s="165"/>
      <c r="D12" s="165"/>
      <c r="F12" s="131" t="s">
        <v>735</v>
      </c>
      <c r="J12" s="129"/>
      <c r="K12" s="126"/>
    </row>
    <row r="13" spans="2:11" ht="15.75" customHeight="1" x14ac:dyDescent="0.25">
      <c r="B13" s="165"/>
      <c r="C13" s="165"/>
      <c r="D13" s="165"/>
      <c r="F13" s="131" t="s">
        <v>734</v>
      </c>
      <c r="J13" s="129"/>
      <c r="K13" s="126"/>
    </row>
    <row r="14" spans="2:11" ht="15.75" customHeight="1" x14ac:dyDescent="0.25">
      <c r="B14" s="165"/>
      <c r="C14" s="165"/>
      <c r="D14" s="165"/>
      <c r="E14" s="127"/>
      <c r="F14" s="131" t="s">
        <v>733</v>
      </c>
      <c r="J14" s="129"/>
      <c r="K14" s="126"/>
    </row>
    <row r="15" spans="2:11" ht="15.75" customHeight="1" x14ac:dyDescent="0.25">
      <c r="F15" s="131" t="s">
        <v>732</v>
      </c>
      <c r="J15" s="129"/>
      <c r="K15" s="126"/>
    </row>
    <row r="16" spans="2:11" ht="22.5" customHeight="1" x14ac:dyDescent="0.25">
      <c r="B16" s="166" t="s">
        <v>721</v>
      </c>
      <c r="C16" s="166"/>
      <c r="D16" s="166"/>
      <c r="J16" s="129"/>
      <c r="K16" s="126"/>
    </row>
    <row r="17" spans="2:10" s="127" customFormat="1" ht="15.75" customHeight="1" x14ac:dyDescent="0.25">
      <c r="B17" s="167" t="s">
        <v>731</v>
      </c>
      <c r="C17" s="168"/>
      <c r="D17" s="168"/>
      <c r="E17" s="126"/>
      <c r="F17" s="128"/>
      <c r="G17" s="126"/>
      <c r="H17" s="130"/>
      <c r="I17" s="129"/>
      <c r="J17" s="129"/>
    </row>
    <row r="18" spans="2:10" s="127" customFormat="1" ht="15.75" customHeight="1" x14ac:dyDescent="0.25">
      <c r="B18" s="167" t="s">
        <v>730</v>
      </c>
      <c r="C18" s="168"/>
      <c r="D18" s="168"/>
      <c r="E18" s="126"/>
      <c r="F18" s="128"/>
      <c r="G18" s="126"/>
      <c r="H18" s="130"/>
      <c r="I18" s="129"/>
      <c r="J18" s="129"/>
    </row>
    <row r="19" spans="2:10" s="127" customFormat="1" ht="15.75" customHeight="1" x14ac:dyDescent="0.25">
      <c r="B19" s="149"/>
      <c r="C19" s="150"/>
      <c r="D19" s="150"/>
      <c r="E19" s="126"/>
      <c r="F19" s="128"/>
      <c r="G19" s="126"/>
      <c r="H19" s="130"/>
      <c r="I19" s="129"/>
      <c r="J19" s="129"/>
    </row>
    <row r="21" spans="2:10" s="127" customFormat="1" ht="22.5" customHeight="1" x14ac:dyDescent="0.25">
      <c r="B21" s="136" t="s">
        <v>722</v>
      </c>
      <c r="C21" s="136"/>
      <c r="D21" s="136"/>
      <c r="E21" s="126"/>
      <c r="F21" s="128"/>
      <c r="G21" s="126"/>
      <c r="H21" s="130"/>
      <c r="I21" s="129"/>
      <c r="J21" s="128"/>
    </row>
    <row r="22" spans="2:10" s="127" customFormat="1" ht="15.75" customHeight="1" x14ac:dyDescent="0.25">
      <c r="B22" s="137" t="s">
        <v>723</v>
      </c>
      <c r="C22" s="138"/>
      <c r="D22" s="138"/>
      <c r="E22" s="126"/>
      <c r="F22" s="128"/>
      <c r="G22" s="126"/>
      <c r="H22" s="130"/>
      <c r="I22" s="129"/>
      <c r="J22" s="128"/>
    </row>
    <row r="23" spans="2:10" s="127" customFormat="1" ht="15.75" customHeight="1" x14ac:dyDescent="0.25">
      <c r="B23" s="138"/>
      <c r="C23" s="138"/>
      <c r="D23" s="138"/>
      <c r="E23" s="126"/>
      <c r="F23" s="128"/>
      <c r="G23" s="126"/>
      <c r="H23" s="130" t="s">
        <v>724</v>
      </c>
      <c r="I23" s="129"/>
      <c r="J23" s="128"/>
    </row>
    <row r="24" spans="2:10" s="127" customFormat="1" ht="15.75" customHeight="1" x14ac:dyDescent="0.25">
      <c r="B24" s="139" t="s">
        <v>725</v>
      </c>
      <c r="C24" s="140"/>
      <c r="D24" s="141"/>
      <c r="E24" s="126"/>
      <c r="F24" s="128"/>
      <c r="G24" s="126"/>
      <c r="H24" s="130" t="str">
        <f>CONCATENATE(B4,C4)</f>
        <v>NO Residente en EspañaInmuebles 
ubicados en España</v>
      </c>
      <c r="I24" s="129"/>
      <c r="J24" s="128"/>
    </row>
    <row r="25" spans="2:10" s="127" customFormat="1" ht="15.75" customHeight="1" x14ac:dyDescent="0.25">
      <c r="B25" s="142"/>
      <c r="C25" s="143"/>
      <c r="D25" s="144"/>
      <c r="E25" s="126"/>
      <c r="F25" s="128"/>
      <c r="G25" s="126"/>
      <c r="H25" s="130"/>
      <c r="I25" s="129"/>
      <c r="J25" s="128"/>
    </row>
    <row r="26" spans="2:10" s="127" customFormat="1" ht="15.75" customHeight="1" x14ac:dyDescent="0.25">
      <c r="B26" s="142"/>
      <c r="C26" s="143"/>
      <c r="D26" s="144"/>
      <c r="E26" s="126"/>
      <c r="F26" s="128"/>
      <c r="G26" s="126"/>
      <c r="H26" s="130"/>
      <c r="I26" s="129"/>
      <c r="J26" s="128"/>
    </row>
    <row r="27" spans="2:10" s="127" customFormat="1" ht="15.75" customHeight="1" x14ac:dyDescent="0.25">
      <c r="B27" s="145" t="s">
        <v>726</v>
      </c>
      <c r="C27" s="143"/>
      <c r="D27" s="144"/>
      <c r="E27" s="126"/>
      <c r="F27" s="128"/>
      <c r="G27" s="126"/>
      <c r="H27" s="130"/>
      <c r="I27" s="129"/>
      <c r="J27" s="128"/>
    </row>
    <row r="28" spans="2:10" s="127" customFormat="1" ht="15.75" customHeight="1" x14ac:dyDescent="0.25">
      <c r="B28" s="146"/>
      <c r="C28" s="147"/>
      <c r="D28" s="148"/>
      <c r="E28" s="126"/>
      <c r="F28" s="128"/>
      <c r="G28" s="126"/>
      <c r="H28" s="130"/>
      <c r="I28" s="129"/>
      <c r="J28" s="128"/>
    </row>
    <row r="29" spans="2:10" s="127" customFormat="1" ht="15.75" customHeight="1" x14ac:dyDescent="0.25">
      <c r="B29" s="139" t="s">
        <v>727</v>
      </c>
      <c r="C29" s="140"/>
      <c r="D29" s="141"/>
      <c r="E29" s="126"/>
      <c r="F29" s="128"/>
      <c r="G29" s="126"/>
      <c r="H29" s="130"/>
      <c r="I29" s="129"/>
      <c r="J29" s="128"/>
    </row>
    <row r="30" spans="2:10" s="127" customFormat="1" ht="15.75" customHeight="1" x14ac:dyDescent="0.25">
      <c r="B30" s="142"/>
      <c r="C30" s="143"/>
      <c r="D30" s="144"/>
      <c r="E30" s="126"/>
      <c r="F30" s="128"/>
      <c r="G30" s="126"/>
      <c r="H30" s="130" t="s">
        <v>717</v>
      </c>
      <c r="I30" s="129"/>
      <c r="J30" s="128"/>
    </row>
    <row r="31" spans="2:10" s="127" customFormat="1" ht="15.75" customHeight="1" x14ac:dyDescent="0.25">
      <c r="B31" s="146"/>
      <c r="C31" s="147"/>
      <c r="D31" s="148"/>
      <c r="E31" s="126"/>
      <c r="F31" s="128"/>
      <c r="G31" s="126"/>
      <c r="H31" s="130" t="s">
        <v>728</v>
      </c>
      <c r="I31" s="129"/>
      <c r="J31" s="128"/>
    </row>
    <row r="32" spans="2:10" s="127" customFormat="1" ht="15.75" customHeight="1" x14ac:dyDescent="0.25">
      <c r="B32" s="126"/>
      <c r="C32" s="126"/>
      <c r="D32" s="126"/>
      <c r="E32" s="126"/>
      <c r="F32" s="128"/>
      <c r="G32" s="126"/>
      <c r="H32" s="130" t="s">
        <v>729</v>
      </c>
      <c r="I32" s="129"/>
      <c r="J32" s="128"/>
    </row>
  </sheetData>
  <sheetProtection sheet="1" selectLockedCells="1"/>
  <mergeCells count="17">
    <mergeCell ref="B19:D19"/>
    <mergeCell ref="B2:B3"/>
    <mergeCell ref="C2:D3"/>
    <mergeCell ref="B4:B5"/>
    <mergeCell ref="C4:D5"/>
    <mergeCell ref="B7:D7"/>
    <mergeCell ref="B8:D9"/>
    <mergeCell ref="B11:D11"/>
    <mergeCell ref="B12:D14"/>
    <mergeCell ref="B16:D16"/>
    <mergeCell ref="B17:D17"/>
    <mergeCell ref="B18:D18"/>
    <mergeCell ref="B21:D21"/>
    <mergeCell ref="B22:D23"/>
    <mergeCell ref="B24:D26"/>
    <mergeCell ref="B27:D28"/>
    <mergeCell ref="B29:D31"/>
  </mergeCells>
  <conditionalFormatting sqref="B7:D7 B11:D11">
    <cfRule type="expression" dxfId="23" priority="2">
      <formula>IF($B$8="-",TRUE,FALSE)</formula>
    </cfRule>
    <cfRule type="expression" dxfId="22" priority="4">
      <formula>IF($B$8="AEAT (Oficina Nacional de Gestión Tributaria)",TRUE,FALSE)</formula>
    </cfRule>
  </conditionalFormatting>
  <conditionalFormatting sqref="B8:D9 B12:D14">
    <cfRule type="expression" dxfId="21" priority="1">
      <formula>IF($B$8="-",TRUE,FALSE)</formula>
    </cfRule>
    <cfRule type="expression" dxfId="20" priority="3">
      <formula>IF($B$8="AEAT (Oficina Nacional de Gestión Tributaria)",TRUE,FALSE)</formula>
    </cfRule>
  </conditionalFormatting>
  <dataValidations count="2">
    <dataValidation type="list" allowBlank="1" showInputMessage="1" showErrorMessage="1" sqref="B4:B5">
      <formula1>$F$3:$F$4</formula1>
    </dataValidation>
    <dataValidation type="list" allowBlank="1" showInputMessage="1" showErrorMessage="1" sqref="C4:D5">
      <formula1>$F$12:$F$15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A361"/>
  <sheetViews>
    <sheetView tabSelected="1" workbookViewId="0">
      <selection activeCell="B3" sqref="B3:C3"/>
    </sheetView>
  </sheetViews>
  <sheetFormatPr baseColWidth="10" defaultRowHeight="18.75" customHeight="1" x14ac:dyDescent="0.25"/>
  <cols>
    <col min="1" max="1" width="3.5703125" style="50" customWidth="1"/>
    <col min="2" max="2" width="35.7109375" style="50" customWidth="1"/>
    <col min="3" max="3" width="21.42578125" style="50" customWidth="1"/>
    <col min="4" max="4" width="5" style="50" customWidth="1"/>
    <col min="5" max="5" width="10.85546875" style="50" customWidth="1"/>
    <col min="6" max="6" width="5" style="50" customWidth="1"/>
    <col min="7" max="7" width="21.42578125" style="50" customWidth="1"/>
    <col min="8" max="8" width="3.5703125" style="50" customWidth="1"/>
    <col min="9" max="10" width="21.42578125" style="50" customWidth="1"/>
    <col min="11" max="11" width="5" style="51" customWidth="1"/>
    <col min="12" max="12" width="10.85546875" style="52" customWidth="1"/>
    <col min="13" max="13" width="5" style="50" customWidth="1"/>
    <col min="14" max="14" width="21.42578125" style="50" customWidth="1"/>
    <col min="15" max="15" width="3.5703125" style="50" customWidth="1"/>
    <col min="16" max="19" width="0" style="50" hidden="1" customWidth="1"/>
    <col min="20" max="20" width="38.140625" style="50" hidden="1" customWidth="1"/>
    <col min="21" max="28" width="0" style="50" hidden="1" customWidth="1"/>
    <col min="29" max="16384" width="11.42578125" style="50"/>
  </cols>
  <sheetData>
    <row r="1" spans="1:27" ht="18.75" customHeight="1" thickBot="1" x14ac:dyDescent="0.3">
      <c r="A1" s="54"/>
      <c r="B1" s="54"/>
      <c r="C1" s="54"/>
      <c r="D1" s="54"/>
      <c r="E1" s="54"/>
      <c r="F1" s="54"/>
      <c r="G1" s="54"/>
      <c r="H1" s="54"/>
      <c r="I1" s="54"/>
      <c r="J1" s="54"/>
      <c r="K1" s="55"/>
      <c r="L1" s="56"/>
      <c r="M1" s="54"/>
      <c r="N1" s="54"/>
      <c r="O1" s="60"/>
    </row>
    <row r="2" spans="1:27" s="49" customFormat="1" ht="21" customHeight="1" thickBot="1" x14ac:dyDescent="0.3">
      <c r="A2" s="57"/>
      <c r="B2" s="173" t="s">
        <v>155</v>
      </c>
      <c r="C2" s="174"/>
      <c r="D2" s="57"/>
      <c r="E2" s="173" t="s">
        <v>146</v>
      </c>
      <c r="F2" s="203"/>
      <c r="G2" s="174"/>
      <c r="H2" s="57"/>
      <c r="I2" s="173" t="s">
        <v>156</v>
      </c>
      <c r="J2" s="174"/>
      <c r="K2" s="58"/>
      <c r="L2" s="195" t="s">
        <v>196</v>
      </c>
      <c r="M2" s="196"/>
      <c r="N2" s="197"/>
      <c r="O2" s="94"/>
      <c r="T2" s="47"/>
    </row>
    <row r="3" spans="1:27" s="49" customFormat="1" ht="21" customHeight="1" thickBot="1" x14ac:dyDescent="0.3">
      <c r="A3" s="57"/>
      <c r="B3" s="175">
        <f ca="1">TODAY()</f>
        <v>44557</v>
      </c>
      <c r="C3" s="176"/>
      <c r="D3" s="57"/>
      <c r="E3" s="177" t="s">
        <v>147</v>
      </c>
      <c r="F3" s="198"/>
      <c r="G3" s="176"/>
      <c r="H3" s="57"/>
      <c r="I3" s="207" t="s">
        <v>142</v>
      </c>
      <c r="J3" s="208"/>
      <c r="K3" s="58"/>
      <c r="L3" s="177" t="s">
        <v>699</v>
      </c>
      <c r="M3" s="198"/>
      <c r="N3" s="176"/>
      <c r="O3" s="94"/>
      <c r="T3" s="48" t="s">
        <v>120</v>
      </c>
      <c r="V3" s="47"/>
      <c r="W3" s="171" t="s">
        <v>121</v>
      </c>
      <c r="X3" s="172"/>
      <c r="Y3" s="172"/>
      <c r="Z3" s="172"/>
      <c r="AA3" s="45" t="s">
        <v>211</v>
      </c>
    </row>
    <row r="4" spans="1:27" s="49" customFormat="1" ht="21" customHeight="1" thickBot="1" x14ac:dyDescent="0.3">
      <c r="A4" s="57"/>
      <c r="B4" s="173" t="s">
        <v>143</v>
      </c>
      <c r="C4" s="174"/>
      <c r="D4" s="57"/>
      <c r="E4" s="173" t="s">
        <v>144</v>
      </c>
      <c r="F4" s="203"/>
      <c r="G4" s="174"/>
      <c r="H4" s="57"/>
      <c r="I4" s="173" t="s">
        <v>145</v>
      </c>
      <c r="J4" s="174"/>
      <c r="K4" s="58"/>
      <c r="L4" s="106">
        <f>'Localiza OFICINA'!E3</f>
        <v>54</v>
      </c>
      <c r="M4" s="199" t="str">
        <f>VLOOKUP(L4,V16:W20,2,0)</f>
        <v>Vigo</v>
      </c>
      <c r="N4" s="200"/>
      <c r="O4" s="94"/>
      <c r="T4" s="48" t="s">
        <v>115</v>
      </c>
      <c r="V4" s="47" t="s">
        <v>117</v>
      </c>
      <c r="W4" s="47" t="s">
        <v>116</v>
      </c>
      <c r="X4" s="48" t="s">
        <v>72</v>
      </c>
      <c r="Y4" s="48" t="s">
        <v>49</v>
      </c>
      <c r="Z4" s="48" t="s">
        <v>45</v>
      </c>
      <c r="AA4" s="45" t="s">
        <v>223</v>
      </c>
    </row>
    <row r="5" spans="1:27" s="49" customFormat="1" ht="21" customHeight="1" thickBot="1" x14ac:dyDescent="0.3">
      <c r="A5" s="57"/>
      <c r="B5" s="177" t="s">
        <v>88</v>
      </c>
      <c r="C5" s="176"/>
      <c r="D5" s="59"/>
      <c r="E5" s="204" t="str">
        <f>IF(ISERROR('Calculadora CUOTAS'!C7),"",'Calculadora CUOTAS'!C7)</f>
        <v>GRUPO II</v>
      </c>
      <c r="F5" s="205"/>
      <c r="G5" s="206"/>
      <c r="H5" s="57"/>
      <c r="I5" s="177" t="s">
        <v>106</v>
      </c>
      <c r="J5" s="176"/>
      <c r="K5" s="58"/>
      <c r="L5" s="105" t="str">
        <f>IF('Localiza OFICINA'!M1=TRUE,'Localiza OFICINA'!E5,"")</f>
        <v/>
      </c>
      <c r="M5" s="201" t="str">
        <f>IF('Localiza OFICINA'!M1=TRUE,V23,"")</f>
        <v/>
      </c>
      <c r="N5" s="202"/>
      <c r="O5" s="94"/>
      <c r="T5" s="48" t="s">
        <v>105</v>
      </c>
      <c r="V5" s="47" t="s">
        <v>107</v>
      </c>
      <c r="W5" s="47" t="s">
        <v>106</v>
      </c>
      <c r="X5" s="47">
        <v>1</v>
      </c>
      <c r="Y5" s="47">
        <v>1.5882000000000001</v>
      </c>
      <c r="Z5" s="47">
        <v>2</v>
      </c>
      <c r="AA5" s="45" t="s">
        <v>228</v>
      </c>
    </row>
    <row r="6" spans="1:27" ht="18.75" customHeight="1" thickBot="1" x14ac:dyDescent="0.3">
      <c r="A6" s="54"/>
      <c r="B6" s="54"/>
      <c r="C6" s="54"/>
      <c r="D6" s="54"/>
      <c r="E6" s="54"/>
      <c r="F6" s="54"/>
      <c r="G6" s="54"/>
      <c r="H6" s="54"/>
      <c r="I6" s="178"/>
      <c r="J6" s="178"/>
      <c r="K6" s="55"/>
      <c r="L6" s="56"/>
      <c r="M6" s="54"/>
      <c r="N6" s="54"/>
      <c r="O6" s="60"/>
      <c r="T6" s="44" t="s">
        <v>100</v>
      </c>
      <c r="V6" s="43" t="s">
        <v>102</v>
      </c>
      <c r="W6" s="43" t="s">
        <v>101</v>
      </c>
      <c r="X6" s="43">
        <v>1</v>
      </c>
      <c r="Y6" s="43">
        <v>1.6676</v>
      </c>
      <c r="Z6" s="43">
        <v>2.1</v>
      </c>
      <c r="AA6" s="45" t="s">
        <v>234</v>
      </c>
    </row>
    <row r="7" spans="1:27" ht="22.5" customHeight="1" thickBot="1" x14ac:dyDescent="0.3">
      <c r="A7" s="60"/>
      <c r="B7" s="60"/>
      <c r="C7" s="60"/>
      <c r="D7" s="60"/>
      <c r="E7" s="60"/>
      <c r="F7" s="60"/>
      <c r="G7" s="60"/>
      <c r="H7" s="60"/>
      <c r="I7" s="181" t="s">
        <v>194</v>
      </c>
      <c r="J7" s="182"/>
      <c r="K7" s="182"/>
      <c r="L7" s="182"/>
      <c r="M7" s="182"/>
      <c r="N7" s="183"/>
      <c r="O7" s="60"/>
      <c r="T7" s="44" t="s">
        <v>91</v>
      </c>
      <c r="V7" s="43"/>
      <c r="W7" s="43" t="s">
        <v>92</v>
      </c>
      <c r="X7" s="43">
        <v>1</v>
      </c>
      <c r="Y7" s="43">
        <v>1.7471000000000001</v>
      </c>
      <c r="Z7" s="43">
        <v>2.2000000000000002</v>
      </c>
      <c r="AA7" s="45" t="s">
        <v>242</v>
      </c>
    </row>
    <row r="8" spans="1:27" ht="18.75" customHeight="1" thickBot="1" x14ac:dyDescent="0.3">
      <c r="A8" s="60"/>
      <c r="B8" s="190" t="s">
        <v>150</v>
      </c>
      <c r="C8" s="191"/>
      <c r="D8" s="191"/>
      <c r="E8" s="192"/>
      <c r="F8" s="92"/>
      <c r="G8" s="93" t="s">
        <v>173</v>
      </c>
      <c r="H8" s="60"/>
      <c r="I8" s="184" t="s">
        <v>150</v>
      </c>
      <c r="J8" s="185"/>
      <c r="K8" s="185"/>
      <c r="L8" s="185"/>
      <c r="M8" s="92"/>
      <c r="N8" s="93" t="s">
        <v>173</v>
      </c>
      <c r="O8" s="60"/>
      <c r="T8" s="44" t="s">
        <v>88</v>
      </c>
      <c r="V8" s="43"/>
      <c r="W8" s="43" t="s">
        <v>89</v>
      </c>
      <c r="X8" s="43">
        <v>1</v>
      </c>
      <c r="Y8" s="43">
        <v>1.9058999999999999</v>
      </c>
      <c r="Z8" s="43">
        <v>2.4</v>
      </c>
      <c r="AA8" s="45" t="s">
        <v>215</v>
      </c>
    </row>
    <row r="9" spans="1:27" ht="18.75" customHeight="1" thickBot="1" x14ac:dyDescent="0.3">
      <c r="A9" s="60"/>
      <c r="B9" s="193" t="s">
        <v>127</v>
      </c>
      <c r="C9" s="194"/>
      <c r="D9" s="194"/>
      <c r="E9" s="194"/>
      <c r="F9" s="61">
        <v>1</v>
      </c>
      <c r="G9" s="63">
        <v>75000</v>
      </c>
      <c r="H9" s="60"/>
      <c r="I9" s="186" t="s">
        <v>174</v>
      </c>
      <c r="J9" s="187"/>
      <c r="K9" s="187"/>
      <c r="L9" s="187"/>
      <c r="M9" s="102">
        <v>22</v>
      </c>
      <c r="N9" s="103"/>
      <c r="O9" s="60"/>
      <c r="T9" s="44" t="s">
        <v>87</v>
      </c>
      <c r="AA9" s="45" t="s">
        <v>252</v>
      </c>
    </row>
    <row r="10" spans="1:27" ht="18.75" customHeight="1" thickBot="1" x14ac:dyDescent="0.3">
      <c r="A10" s="60"/>
      <c r="B10" s="169" t="s">
        <v>151</v>
      </c>
      <c r="C10" s="170"/>
      <c r="D10" s="170"/>
      <c r="E10" s="170"/>
      <c r="F10" s="61">
        <v>3</v>
      </c>
      <c r="G10" s="63"/>
      <c r="H10" s="60"/>
      <c r="I10" s="188" t="s">
        <v>175</v>
      </c>
      <c r="J10" s="189"/>
      <c r="K10" s="189"/>
      <c r="L10" s="189"/>
      <c r="M10" s="102">
        <v>13</v>
      </c>
      <c r="N10" s="103"/>
      <c r="O10" s="60"/>
      <c r="T10" s="44" t="s">
        <v>85</v>
      </c>
      <c r="AA10" s="45" t="s">
        <v>217</v>
      </c>
    </row>
    <row r="11" spans="1:27" ht="18.75" customHeight="1" thickBot="1" x14ac:dyDescent="0.3">
      <c r="A11" s="60"/>
      <c r="B11" s="169" t="s">
        <v>152</v>
      </c>
      <c r="C11" s="170"/>
      <c r="D11" s="170"/>
      <c r="E11" s="170"/>
      <c r="F11" s="61">
        <v>7</v>
      </c>
      <c r="G11" s="63"/>
      <c r="H11" s="60"/>
      <c r="I11" s="186" t="s">
        <v>170</v>
      </c>
      <c r="J11" s="187"/>
      <c r="K11" s="187"/>
      <c r="L11" s="187"/>
      <c r="M11" s="75"/>
      <c r="N11" s="80"/>
      <c r="O11" s="60"/>
      <c r="T11" s="44" t="s">
        <v>82</v>
      </c>
      <c r="V11" s="50" t="s">
        <v>147</v>
      </c>
      <c r="W11" s="50" t="s">
        <v>102</v>
      </c>
      <c r="AA11" s="45" t="s">
        <v>263</v>
      </c>
    </row>
    <row r="12" spans="1:27" ht="18.75" customHeight="1" thickBot="1" x14ac:dyDescent="0.3">
      <c r="A12" s="60"/>
      <c r="B12" s="169" t="s">
        <v>153</v>
      </c>
      <c r="C12" s="170"/>
      <c r="D12" s="170"/>
      <c r="E12" s="170"/>
      <c r="F12" s="61">
        <v>8</v>
      </c>
      <c r="G12" s="63"/>
      <c r="H12" s="60"/>
      <c r="I12" s="70" t="s">
        <v>131</v>
      </c>
      <c r="J12" s="71"/>
      <c r="K12" s="72"/>
      <c r="L12" s="73"/>
      <c r="M12" s="75"/>
      <c r="N12" s="80"/>
      <c r="O12" s="60"/>
      <c r="T12" s="44" t="s">
        <v>80</v>
      </c>
      <c r="V12" s="50" t="s">
        <v>148</v>
      </c>
      <c r="W12" s="50" t="s">
        <v>102</v>
      </c>
      <c r="AA12" s="45" t="s">
        <v>269</v>
      </c>
    </row>
    <row r="13" spans="1:27" ht="18.75" customHeight="1" thickBot="1" x14ac:dyDescent="0.3">
      <c r="A13" s="60"/>
      <c r="B13" s="179" t="s">
        <v>128</v>
      </c>
      <c r="C13" s="180"/>
      <c r="D13" s="180"/>
      <c r="E13" s="180"/>
      <c r="F13" s="61">
        <v>11</v>
      </c>
      <c r="G13" s="64">
        <f>IF((G9-G10-G11-G12)&gt;0,(G9-G10-G11-G12),0)</f>
        <v>75000</v>
      </c>
      <c r="H13" s="60"/>
      <c r="I13" s="70" t="s">
        <v>132</v>
      </c>
      <c r="J13" s="71"/>
      <c r="K13" s="72" t="s">
        <v>133</v>
      </c>
      <c r="L13" s="74"/>
      <c r="M13" s="75"/>
      <c r="N13" s="80"/>
      <c r="O13" s="60"/>
      <c r="T13" s="44" t="s">
        <v>74</v>
      </c>
      <c r="V13" s="50" t="s">
        <v>149</v>
      </c>
      <c r="W13" s="50" t="s">
        <v>107</v>
      </c>
      <c r="AA13" s="45" t="s">
        <v>275</v>
      </c>
    </row>
    <row r="14" spans="1:27" ht="18.75" customHeight="1" thickBot="1" x14ac:dyDescent="0.3">
      <c r="A14" s="60"/>
      <c r="B14" s="179" t="s">
        <v>154</v>
      </c>
      <c r="C14" s="180"/>
      <c r="D14" s="180"/>
      <c r="E14" s="180"/>
      <c r="F14" s="62">
        <v>23</v>
      </c>
      <c r="G14" s="64">
        <f>G13</f>
        <v>75000</v>
      </c>
      <c r="H14" s="60"/>
      <c r="I14" s="70" t="s">
        <v>176</v>
      </c>
      <c r="J14" s="75"/>
      <c r="K14" s="72"/>
      <c r="L14" s="73"/>
      <c r="M14" s="102">
        <v>14</v>
      </c>
      <c r="N14" s="103"/>
      <c r="O14" s="60"/>
      <c r="T14" s="44" t="s">
        <v>69</v>
      </c>
      <c r="AA14" s="45" t="s">
        <v>282</v>
      </c>
    </row>
    <row r="15" spans="1:27" ht="18.75" customHeight="1" thickBot="1" x14ac:dyDescent="0.3">
      <c r="A15" s="60"/>
      <c r="B15" s="81"/>
      <c r="C15" s="60"/>
      <c r="D15" s="60"/>
      <c r="E15" s="60"/>
      <c r="F15" s="60"/>
      <c r="G15" s="90"/>
      <c r="H15" s="60"/>
      <c r="I15" s="76" t="s">
        <v>178</v>
      </c>
      <c r="J15" s="77"/>
      <c r="K15" s="78"/>
      <c r="L15" s="79"/>
      <c r="M15" s="102">
        <v>15</v>
      </c>
      <c r="N15" s="104" t="s">
        <v>171</v>
      </c>
      <c r="O15" s="60"/>
      <c r="T15" s="44" t="s">
        <v>66</v>
      </c>
      <c r="AA15" s="45" t="s">
        <v>288</v>
      </c>
    </row>
    <row r="16" spans="1:27" ht="18.75" customHeight="1" thickBot="1" x14ac:dyDescent="0.3">
      <c r="A16" s="60"/>
      <c r="B16" s="169" t="s">
        <v>192</v>
      </c>
      <c r="C16" s="170"/>
      <c r="D16" s="170"/>
      <c r="E16" s="170"/>
      <c r="F16" s="61" t="s">
        <v>158</v>
      </c>
      <c r="G16" s="63"/>
      <c r="H16" s="60"/>
      <c r="I16" s="60"/>
      <c r="J16" s="60"/>
      <c r="K16" s="86"/>
      <c r="L16" s="85"/>
      <c r="M16" s="60"/>
      <c r="N16" s="60"/>
      <c r="O16" s="60"/>
      <c r="T16" s="44" t="s">
        <v>63</v>
      </c>
      <c r="V16" s="53">
        <v>15</v>
      </c>
      <c r="W16" s="50" t="s">
        <v>215</v>
      </c>
      <c r="AA16" s="45" t="s">
        <v>293</v>
      </c>
    </row>
    <row r="17" spans="1:27" ht="18.75" customHeight="1" thickBot="1" x14ac:dyDescent="0.3">
      <c r="A17" s="60"/>
      <c r="B17" s="169" t="s">
        <v>193</v>
      </c>
      <c r="C17" s="170"/>
      <c r="D17" s="170"/>
      <c r="E17" s="170"/>
      <c r="F17" s="61" t="s">
        <v>159</v>
      </c>
      <c r="G17" s="63"/>
      <c r="H17" s="60"/>
      <c r="I17" s="95" t="s">
        <v>177</v>
      </c>
      <c r="J17" s="96"/>
      <c r="K17" s="97"/>
      <c r="L17" s="98"/>
      <c r="M17" s="61">
        <v>30</v>
      </c>
      <c r="N17" s="65">
        <f>G28</f>
        <v>4250</v>
      </c>
      <c r="O17" s="60"/>
      <c r="T17" s="44" t="s">
        <v>190</v>
      </c>
      <c r="V17" s="46">
        <v>27</v>
      </c>
      <c r="W17" s="50" t="s">
        <v>218</v>
      </c>
      <c r="AA17" s="45" t="s">
        <v>299</v>
      </c>
    </row>
    <row r="18" spans="1:27" ht="18.75" customHeight="1" thickBot="1" x14ac:dyDescent="0.3">
      <c r="A18" s="60"/>
      <c r="B18" s="169" t="s">
        <v>157</v>
      </c>
      <c r="C18" s="170"/>
      <c r="D18" s="170"/>
      <c r="E18" s="170"/>
      <c r="F18" s="61" t="s">
        <v>160</v>
      </c>
      <c r="G18" s="63"/>
      <c r="H18" s="60"/>
      <c r="I18" s="81" t="s">
        <v>137</v>
      </c>
      <c r="J18" s="60"/>
      <c r="K18" s="86"/>
      <c r="L18" s="85"/>
      <c r="M18" s="61">
        <v>31</v>
      </c>
      <c r="N18" s="66">
        <f>'Calculadora CUOTAS'!E7</f>
        <v>1</v>
      </c>
      <c r="O18" s="60"/>
      <c r="T18" s="44" t="s">
        <v>191</v>
      </c>
      <c r="V18" s="46">
        <v>32</v>
      </c>
      <c r="W18" s="50" t="s">
        <v>212</v>
      </c>
      <c r="AA18" s="45" t="s">
        <v>305</v>
      </c>
    </row>
    <row r="19" spans="1:27" ht="18.75" customHeight="1" thickBot="1" x14ac:dyDescent="0.3">
      <c r="A19" s="60"/>
      <c r="B19" s="169" t="s">
        <v>161</v>
      </c>
      <c r="C19" s="170"/>
      <c r="D19" s="170"/>
      <c r="E19" s="170"/>
      <c r="F19" s="61" t="s">
        <v>162</v>
      </c>
      <c r="G19" s="63"/>
      <c r="H19" s="60"/>
      <c r="I19" s="81" t="s">
        <v>138</v>
      </c>
      <c r="J19" s="60"/>
      <c r="K19" s="86"/>
      <c r="L19" s="85"/>
      <c r="M19" s="61">
        <v>32</v>
      </c>
      <c r="N19" s="65">
        <f>N17*N18</f>
        <v>4250</v>
      </c>
      <c r="O19" s="60"/>
      <c r="T19" s="44" t="s">
        <v>56</v>
      </c>
      <c r="V19" s="46">
        <v>36</v>
      </c>
      <c r="W19" s="50" t="s">
        <v>235</v>
      </c>
      <c r="AA19" s="45" t="s">
        <v>311</v>
      </c>
    </row>
    <row r="20" spans="1:27" ht="18.75" customHeight="1" thickBot="1" x14ac:dyDescent="0.3">
      <c r="A20" s="60"/>
      <c r="B20" s="169" t="s">
        <v>163</v>
      </c>
      <c r="C20" s="170"/>
      <c r="D20" s="170"/>
      <c r="E20" s="170"/>
      <c r="F20" s="61" t="s">
        <v>164</v>
      </c>
      <c r="G20" s="63"/>
      <c r="H20" s="60"/>
      <c r="I20" s="81" t="s">
        <v>179</v>
      </c>
      <c r="J20" s="60"/>
      <c r="K20" s="86"/>
      <c r="L20" s="85"/>
      <c r="M20" s="61">
        <v>33</v>
      </c>
      <c r="N20" s="67"/>
      <c r="O20" s="60"/>
      <c r="T20" s="44" t="s">
        <v>53</v>
      </c>
      <c r="V20" s="46">
        <v>54</v>
      </c>
      <c r="W20" s="50" t="s">
        <v>699</v>
      </c>
      <c r="AA20" s="45" t="s">
        <v>284</v>
      </c>
    </row>
    <row r="21" spans="1:27" ht="18.75" customHeight="1" thickBot="1" x14ac:dyDescent="0.3">
      <c r="A21" s="60"/>
      <c r="B21" s="169" t="s">
        <v>165</v>
      </c>
      <c r="C21" s="170"/>
      <c r="D21" s="170"/>
      <c r="E21" s="170"/>
      <c r="F21" s="61" t="s">
        <v>166</v>
      </c>
      <c r="G21" s="63"/>
      <c r="H21" s="60"/>
      <c r="I21" s="81" t="s">
        <v>180</v>
      </c>
      <c r="J21" s="60"/>
      <c r="K21" s="86"/>
      <c r="L21" s="85"/>
      <c r="M21" s="61">
        <v>34</v>
      </c>
      <c r="N21" s="65">
        <f>IF((N19-N20)&gt;0,(N19-N20),0)</f>
        <v>4250</v>
      </c>
      <c r="O21" s="60"/>
      <c r="T21" s="44" t="s">
        <v>50</v>
      </c>
      <c r="AA21" s="45" t="s">
        <v>321</v>
      </c>
    </row>
    <row r="22" spans="1:27" ht="18.75" customHeight="1" thickBot="1" x14ac:dyDescent="0.3">
      <c r="A22" s="60"/>
      <c r="B22" s="169" t="s">
        <v>167</v>
      </c>
      <c r="C22" s="170"/>
      <c r="D22" s="170"/>
      <c r="E22" s="170"/>
      <c r="F22" s="61" t="s">
        <v>168</v>
      </c>
      <c r="G22" s="63"/>
      <c r="H22" s="60"/>
      <c r="I22" s="81" t="s">
        <v>181</v>
      </c>
      <c r="J22" s="60"/>
      <c r="K22" s="86"/>
      <c r="L22" s="85"/>
      <c r="M22" s="60"/>
      <c r="N22" s="101"/>
      <c r="O22" s="60"/>
      <c r="T22" s="44" t="s">
        <v>46</v>
      </c>
      <c r="V22" s="50" t="str">
        <f>IF('Localiza OFICINA'!M1=TRUE,'Localiza OFICINA'!D5,"")</f>
        <v/>
      </c>
      <c r="AA22" s="45" t="s">
        <v>327</v>
      </c>
    </row>
    <row r="23" spans="1:27" ht="18.75" customHeight="1" thickBot="1" x14ac:dyDescent="0.3">
      <c r="A23" s="60"/>
      <c r="B23" s="179" t="s">
        <v>169</v>
      </c>
      <c r="C23" s="180"/>
      <c r="D23" s="180"/>
      <c r="E23" s="180"/>
      <c r="F23" s="61">
        <v>24</v>
      </c>
      <c r="G23" s="64">
        <f>SUM(G16:G22)</f>
        <v>0</v>
      </c>
      <c r="H23" s="60"/>
      <c r="I23" s="81" t="s">
        <v>182</v>
      </c>
      <c r="J23" s="60"/>
      <c r="K23" s="86"/>
      <c r="L23" s="85"/>
      <c r="M23" s="61">
        <v>35</v>
      </c>
      <c r="N23" s="68"/>
      <c r="O23" s="60"/>
      <c r="V23" s="50" t="e">
        <f>CONCATENATE("OLDH de ",MID(V22,FIND("(",V22)+1,FIND(")",V22)-FIND("(",V22)-1))</f>
        <v>#VALUE!</v>
      </c>
      <c r="AA23" s="45" t="s">
        <v>332</v>
      </c>
    </row>
    <row r="24" spans="1:27" ht="18.75" customHeight="1" thickBot="1" x14ac:dyDescent="0.3">
      <c r="A24" s="60"/>
      <c r="B24" s="179" t="s">
        <v>130</v>
      </c>
      <c r="C24" s="180"/>
      <c r="D24" s="180"/>
      <c r="E24" s="180"/>
      <c r="F24" s="61">
        <v>27</v>
      </c>
      <c r="G24" s="64">
        <f>IF((G14-G23)&gt;0,G14-G23,0)</f>
        <v>75000</v>
      </c>
      <c r="H24" s="60"/>
      <c r="I24" s="81" t="s">
        <v>183</v>
      </c>
      <c r="J24" s="60"/>
      <c r="K24" s="86"/>
      <c r="L24" s="85"/>
      <c r="M24" s="61">
        <v>36</v>
      </c>
      <c r="N24" s="68"/>
      <c r="O24" s="60"/>
      <c r="AA24" s="45" t="s">
        <v>338</v>
      </c>
    </row>
    <row r="25" spans="1:27" ht="18.75" customHeight="1" thickBot="1" x14ac:dyDescent="0.3">
      <c r="A25" s="60"/>
      <c r="B25" s="82" t="s">
        <v>170</v>
      </c>
      <c r="C25" s="83"/>
      <c r="D25" s="60"/>
      <c r="E25" s="60"/>
      <c r="F25" s="60"/>
      <c r="G25" s="90"/>
      <c r="H25" s="60"/>
      <c r="I25" s="81" t="s">
        <v>184</v>
      </c>
      <c r="J25" s="60"/>
      <c r="K25" s="86"/>
      <c r="L25" s="85"/>
      <c r="M25" s="61" t="s">
        <v>185</v>
      </c>
      <c r="N25" s="68"/>
      <c r="O25" s="60"/>
      <c r="AA25" s="45" t="s">
        <v>345</v>
      </c>
    </row>
    <row r="26" spans="1:27" ht="18.75" customHeight="1" thickBot="1" x14ac:dyDescent="0.3">
      <c r="A26" s="60"/>
      <c r="B26" s="81" t="s">
        <v>131</v>
      </c>
      <c r="C26" s="84">
        <f>'Calculadora CUOTAS'!B10</f>
        <v>50000</v>
      </c>
      <c r="D26" s="60"/>
      <c r="E26" s="85"/>
      <c r="F26" s="60"/>
      <c r="G26" s="90">
        <f>'Calculadora CUOTAS'!C10</f>
        <v>2500</v>
      </c>
      <c r="H26" s="60"/>
      <c r="I26" s="81" t="s">
        <v>187</v>
      </c>
      <c r="J26" s="60"/>
      <c r="K26" s="86"/>
      <c r="L26" s="85"/>
      <c r="M26" s="61" t="s">
        <v>186</v>
      </c>
      <c r="N26" s="68"/>
      <c r="O26" s="60"/>
      <c r="AA26" s="45" t="s">
        <v>351</v>
      </c>
    </row>
    <row r="27" spans="1:27" ht="18.75" customHeight="1" thickBot="1" x14ac:dyDescent="0.3">
      <c r="A27" s="60"/>
      <c r="B27" s="81" t="s">
        <v>132</v>
      </c>
      <c r="C27" s="84">
        <f>'Calculadora CUOTAS'!M3</f>
        <v>25000</v>
      </c>
      <c r="D27" s="86" t="s">
        <v>133</v>
      </c>
      <c r="E27" s="87">
        <f>'Calculadora CUOTAS'!F10</f>
        <v>7.0000000000000007E-2</v>
      </c>
      <c r="F27" s="60"/>
      <c r="G27" s="90">
        <f>'Calculadora CUOTAS'!M4</f>
        <v>1750.0000000000002</v>
      </c>
      <c r="H27" s="60"/>
      <c r="I27" s="81" t="s">
        <v>188</v>
      </c>
      <c r="J27" s="60"/>
      <c r="K27" s="86"/>
      <c r="L27" s="85"/>
      <c r="M27" s="61">
        <v>37</v>
      </c>
      <c r="N27" s="65">
        <f>SUM(N25:N26)</f>
        <v>0</v>
      </c>
      <c r="O27" s="60"/>
      <c r="AA27" s="45" t="s">
        <v>357</v>
      </c>
    </row>
    <row r="28" spans="1:27" ht="18.75" customHeight="1" thickBot="1" x14ac:dyDescent="0.3">
      <c r="A28" s="60"/>
      <c r="B28" s="88"/>
      <c r="C28" s="89"/>
      <c r="D28" s="89"/>
      <c r="E28" s="89" t="s">
        <v>172</v>
      </c>
      <c r="F28" s="89"/>
      <c r="G28" s="91">
        <f>SUM(G26:G27)</f>
        <v>4250</v>
      </c>
      <c r="H28" s="60"/>
      <c r="I28" s="88" t="s">
        <v>189</v>
      </c>
      <c r="J28" s="89"/>
      <c r="K28" s="99"/>
      <c r="L28" s="100"/>
      <c r="M28" s="61">
        <v>38</v>
      </c>
      <c r="N28" s="69">
        <f>IF((N21-N23-N24+N27)&gt;0,(N21-N23-N24+N27),0)</f>
        <v>4250</v>
      </c>
      <c r="O28" s="60"/>
      <c r="AA28" s="45" t="s">
        <v>283</v>
      </c>
    </row>
    <row r="29" spans="1:27" ht="18.75" customHeight="1" x14ac:dyDescent="0.2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86"/>
      <c r="L29" s="85"/>
      <c r="M29" s="60"/>
      <c r="N29" s="60"/>
      <c r="O29" s="60"/>
      <c r="AA29" s="45" t="s">
        <v>365</v>
      </c>
    </row>
    <row r="30" spans="1:27" ht="18.75" customHeight="1" x14ac:dyDescent="0.25">
      <c r="AA30" s="45" t="s">
        <v>371</v>
      </c>
    </row>
    <row r="31" spans="1:27" ht="18.75" customHeight="1" x14ac:dyDescent="0.25">
      <c r="AA31" s="45" t="s">
        <v>295</v>
      </c>
    </row>
    <row r="32" spans="1:27" ht="18.75" customHeight="1" x14ac:dyDescent="0.25">
      <c r="AA32" s="45" t="s">
        <v>380</v>
      </c>
    </row>
    <row r="33" spans="27:27" ht="18.75" customHeight="1" x14ac:dyDescent="0.25">
      <c r="AA33" s="45" t="s">
        <v>387</v>
      </c>
    </row>
    <row r="34" spans="27:27" ht="18.75" customHeight="1" x14ac:dyDescent="0.25">
      <c r="AA34" s="45" t="s">
        <v>393</v>
      </c>
    </row>
    <row r="35" spans="27:27" ht="18.75" customHeight="1" x14ac:dyDescent="0.25">
      <c r="AA35" s="45" t="s">
        <v>289</v>
      </c>
    </row>
    <row r="36" spans="27:27" ht="18.75" customHeight="1" x14ac:dyDescent="0.25">
      <c r="AA36" s="45" t="s">
        <v>404</v>
      </c>
    </row>
    <row r="37" spans="27:27" ht="18.75" customHeight="1" x14ac:dyDescent="0.25">
      <c r="AA37" s="45" t="s">
        <v>410</v>
      </c>
    </row>
    <row r="38" spans="27:27" ht="18.75" customHeight="1" x14ac:dyDescent="0.25">
      <c r="AA38" s="45" t="s">
        <v>414</v>
      </c>
    </row>
    <row r="39" spans="27:27" ht="18.75" customHeight="1" x14ac:dyDescent="0.25">
      <c r="AA39" s="45" t="s">
        <v>418</v>
      </c>
    </row>
    <row r="40" spans="27:27" ht="18.75" customHeight="1" x14ac:dyDescent="0.25">
      <c r="AA40" s="45" t="s">
        <v>214</v>
      </c>
    </row>
    <row r="41" spans="27:27" ht="18.75" customHeight="1" x14ac:dyDescent="0.25">
      <c r="AA41" s="45" t="s">
        <v>426</v>
      </c>
    </row>
    <row r="42" spans="27:27" ht="18.75" customHeight="1" x14ac:dyDescent="0.25">
      <c r="AA42" s="45" t="s">
        <v>430</v>
      </c>
    </row>
    <row r="43" spans="27:27" ht="18.75" customHeight="1" x14ac:dyDescent="0.25">
      <c r="AA43" s="45" t="s">
        <v>434</v>
      </c>
    </row>
    <row r="44" spans="27:27" ht="18.75" customHeight="1" x14ac:dyDescent="0.25">
      <c r="AA44" s="45" t="s">
        <v>438</v>
      </c>
    </row>
    <row r="45" spans="27:27" ht="18.75" customHeight="1" x14ac:dyDescent="0.25">
      <c r="AA45" s="45" t="s">
        <v>442</v>
      </c>
    </row>
    <row r="46" spans="27:27" ht="18.75" customHeight="1" x14ac:dyDescent="0.25">
      <c r="AA46" s="45" t="s">
        <v>446</v>
      </c>
    </row>
    <row r="47" spans="27:27" ht="18.75" customHeight="1" x14ac:dyDescent="0.25">
      <c r="AA47" s="45" t="s">
        <v>450</v>
      </c>
    </row>
    <row r="48" spans="27:27" ht="18.75" customHeight="1" x14ac:dyDescent="0.25">
      <c r="AA48" s="45" t="s">
        <v>453</v>
      </c>
    </row>
    <row r="49" spans="27:27" ht="18.75" customHeight="1" x14ac:dyDescent="0.25">
      <c r="AA49" s="45" t="s">
        <v>301</v>
      </c>
    </row>
    <row r="50" spans="27:27" ht="18.75" customHeight="1" x14ac:dyDescent="0.25">
      <c r="AA50" s="45" t="s">
        <v>460</v>
      </c>
    </row>
    <row r="51" spans="27:27" ht="18.75" customHeight="1" x14ac:dyDescent="0.25">
      <c r="AA51" s="45" t="s">
        <v>465</v>
      </c>
    </row>
    <row r="52" spans="27:27" ht="18.75" customHeight="1" x14ac:dyDescent="0.25">
      <c r="AA52" s="45" t="s">
        <v>467</v>
      </c>
    </row>
    <row r="53" spans="27:27" ht="18.75" customHeight="1" x14ac:dyDescent="0.25">
      <c r="AA53" s="45" t="s">
        <v>469</v>
      </c>
    </row>
    <row r="54" spans="27:27" ht="18.75" customHeight="1" x14ac:dyDescent="0.25">
      <c r="AA54" s="45" t="s">
        <v>318</v>
      </c>
    </row>
    <row r="55" spans="27:27" ht="18.75" customHeight="1" x14ac:dyDescent="0.25">
      <c r="AA55" s="45" t="s">
        <v>473</v>
      </c>
    </row>
    <row r="56" spans="27:27" ht="18.75" customHeight="1" x14ac:dyDescent="0.25">
      <c r="AA56" s="45" t="s">
        <v>474</v>
      </c>
    </row>
    <row r="57" spans="27:27" ht="18.75" customHeight="1" x14ac:dyDescent="0.25">
      <c r="AA57" s="45" t="s">
        <v>475</v>
      </c>
    </row>
    <row r="58" spans="27:27" ht="18.75" customHeight="1" x14ac:dyDescent="0.25">
      <c r="AA58" s="45" t="s">
        <v>476</v>
      </c>
    </row>
    <row r="59" spans="27:27" ht="18.75" customHeight="1" x14ac:dyDescent="0.25">
      <c r="AA59" s="45" t="s">
        <v>230</v>
      </c>
    </row>
    <row r="60" spans="27:27" ht="18.75" customHeight="1" x14ac:dyDescent="0.25">
      <c r="AA60" s="45" t="s">
        <v>479</v>
      </c>
    </row>
    <row r="61" spans="27:27" ht="18.75" customHeight="1" x14ac:dyDescent="0.25">
      <c r="AA61" s="45" t="s">
        <v>294</v>
      </c>
    </row>
    <row r="62" spans="27:27" ht="18.75" customHeight="1" x14ac:dyDescent="0.25">
      <c r="AA62" s="45" t="s">
        <v>276</v>
      </c>
    </row>
    <row r="63" spans="27:27" ht="18.75" customHeight="1" x14ac:dyDescent="0.25">
      <c r="AA63" s="45" t="s">
        <v>484</v>
      </c>
    </row>
    <row r="64" spans="27:27" ht="18.75" customHeight="1" x14ac:dyDescent="0.25">
      <c r="AA64" s="45" t="s">
        <v>485</v>
      </c>
    </row>
    <row r="65" spans="27:27" ht="18.75" customHeight="1" x14ac:dyDescent="0.25">
      <c r="AA65" s="45" t="s">
        <v>224</v>
      </c>
    </row>
    <row r="66" spans="27:27" ht="18.75" customHeight="1" x14ac:dyDescent="0.25">
      <c r="AA66" s="45" t="s">
        <v>482</v>
      </c>
    </row>
    <row r="67" spans="27:27" ht="18.75" customHeight="1" x14ac:dyDescent="0.25">
      <c r="AA67" s="45" t="s">
        <v>490</v>
      </c>
    </row>
    <row r="68" spans="27:27" ht="18.75" customHeight="1" x14ac:dyDescent="0.25">
      <c r="AA68" s="45" t="s">
        <v>492</v>
      </c>
    </row>
    <row r="69" spans="27:27" ht="18.75" customHeight="1" x14ac:dyDescent="0.25">
      <c r="AA69" s="45" t="s">
        <v>494</v>
      </c>
    </row>
    <row r="70" spans="27:27" ht="18.75" customHeight="1" x14ac:dyDescent="0.25">
      <c r="AA70" s="45" t="s">
        <v>496</v>
      </c>
    </row>
    <row r="71" spans="27:27" ht="18.75" customHeight="1" x14ac:dyDescent="0.25">
      <c r="AA71" s="45" t="s">
        <v>477</v>
      </c>
    </row>
    <row r="72" spans="27:27" ht="18.75" customHeight="1" x14ac:dyDescent="0.25">
      <c r="AA72" s="45" t="s">
        <v>499</v>
      </c>
    </row>
    <row r="73" spans="27:27" ht="18.75" customHeight="1" x14ac:dyDescent="0.25">
      <c r="AA73" s="45" t="s">
        <v>501</v>
      </c>
    </row>
    <row r="74" spans="27:27" ht="18.75" customHeight="1" x14ac:dyDescent="0.25">
      <c r="AA74" s="45" t="s">
        <v>346</v>
      </c>
    </row>
    <row r="75" spans="27:27" ht="18.75" customHeight="1" x14ac:dyDescent="0.25">
      <c r="AA75" s="45" t="s">
        <v>504</v>
      </c>
    </row>
    <row r="76" spans="27:27" ht="18.75" customHeight="1" x14ac:dyDescent="0.25">
      <c r="AA76" s="45" t="s">
        <v>367</v>
      </c>
    </row>
    <row r="77" spans="27:27" ht="18.75" customHeight="1" x14ac:dyDescent="0.25">
      <c r="AA77" s="45" t="s">
        <v>508</v>
      </c>
    </row>
    <row r="78" spans="27:27" ht="18.75" customHeight="1" x14ac:dyDescent="0.25">
      <c r="AA78" s="45" t="s">
        <v>388</v>
      </c>
    </row>
    <row r="79" spans="27:27" ht="18.75" customHeight="1" x14ac:dyDescent="0.25">
      <c r="AA79" s="45" t="s">
        <v>373</v>
      </c>
    </row>
    <row r="80" spans="27:27" ht="18.75" customHeight="1" x14ac:dyDescent="0.25">
      <c r="AA80" s="45" t="s">
        <v>512</v>
      </c>
    </row>
    <row r="81" spans="27:27" ht="18.75" customHeight="1" x14ac:dyDescent="0.25">
      <c r="AA81" s="45" t="s">
        <v>515</v>
      </c>
    </row>
    <row r="82" spans="27:27" ht="18.75" customHeight="1" x14ac:dyDescent="0.25">
      <c r="AA82" s="45" t="s">
        <v>517</v>
      </c>
    </row>
    <row r="83" spans="27:27" ht="18.75" customHeight="1" x14ac:dyDescent="0.25">
      <c r="AA83" s="45" t="s">
        <v>519</v>
      </c>
    </row>
    <row r="84" spans="27:27" ht="18.75" customHeight="1" x14ac:dyDescent="0.25">
      <c r="AA84" s="45" t="s">
        <v>521</v>
      </c>
    </row>
    <row r="85" spans="27:27" ht="18.75" customHeight="1" x14ac:dyDescent="0.25">
      <c r="AA85" s="45" t="s">
        <v>523</v>
      </c>
    </row>
    <row r="86" spans="27:27" ht="18.75" customHeight="1" x14ac:dyDescent="0.25">
      <c r="AA86" s="45" t="s">
        <v>526</v>
      </c>
    </row>
    <row r="87" spans="27:27" ht="18.75" customHeight="1" x14ac:dyDescent="0.25">
      <c r="AA87" s="45" t="s">
        <v>527</v>
      </c>
    </row>
    <row r="88" spans="27:27" ht="18.75" customHeight="1" x14ac:dyDescent="0.25">
      <c r="AA88" s="45" t="s">
        <v>323</v>
      </c>
    </row>
    <row r="89" spans="27:27" ht="18.75" customHeight="1" x14ac:dyDescent="0.25">
      <c r="AA89" s="45" t="s">
        <v>339</v>
      </c>
    </row>
    <row r="90" spans="27:27" ht="18.75" customHeight="1" x14ac:dyDescent="0.25">
      <c r="AA90" s="45" t="s">
        <v>507</v>
      </c>
    </row>
    <row r="91" spans="27:27" ht="18.75" customHeight="1" x14ac:dyDescent="0.25">
      <c r="AA91" s="45" t="s">
        <v>466</v>
      </c>
    </row>
    <row r="92" spans="27:27" ht="18.75" customHeight="1" x14ac:dyDescent="0.25">
      <c r="AA92" s="45" t="s">
        <v>530</v>
      </c>
    </row>
    <row r="93" spans="27:27" ht="18.75" customHeight="1" x14ac:dyDescent="0.25">
      <c r="AA93" s="45" t="s">
        <v>532</v>
      </c>
    </row>
    <row r="94" spans="27:27" ht="18.75" customHeight="1" x14ac:dyDescent="0.25">
      <c r="AA94" s="45" t="s">
        <v>534</v>
      </c>
    </row>
    <row r="95" spans="27:27" ht="18.75" customHeight="1" x14ac:dyDescent="0.25">
      <c r="AA95" s="45" t="s">
        <v>536</v>
      </c>
    </row>
    <row r="96" spans="27:27" ht="18.75" customHeight="1" x14ac:dyDescent="0.25">
      <c r="AA96" s="45" t="s">
        <v>539</v>
      </c>
    </row>
    <row r="97" spans="27:27" ht="18.75" customHeight="1" x14ac:dyDescent="0.25">
      <c r="AA97" s="45" t="s">
        <v>541</v>
      </c>
    </row>
    <row r="98" spans="27:27" ht="18.75" customHeight="1" x14ac:dyDescent="0.25">
      <c r="AA98" s="45" t="s">
        <v>542</v>
      </c>
    </row>
    <row r="99" spans="27:27" ht="18.75" customHeight="1" x14ac:dyDescent="0.25">
      <c r="AA99" s="45" t="s">
        <v>543</v>
      </c>
    </row>
    <row r="100" spans="27:27" ht="18.75" customHeight="1" x14ac:dyDescent="0.25">
      <c r="AA100" s="45" t="s">
        <v>509</v>
      </c>
    </row>
    <row r="101" spans="27:27" ht="18.75" customHeight="1" x14ac:dyDescent="0.25">
      <c r="AA101" s="45" t="s">
        <v>394</v>
      </c>
    </row>
    <row r="102" spans="27:27" ht="18.75" customHeight="1" x14ac:dyDescent="0.25">
      <c r="AA102" s="45" t="s">
        <v>307</v>
      </c>
    </row>
    <row r="103" spans="27:27" ht="18.75" customHeight="1" x14ac:dyDescent="0.25">
      <c r="AA103" s="45" t="s">
        <v>544</v>
      </c>
    </row>
    <row r="104" spans="27:27" ht="18.75" customHeight="1" x14ac:dyDescent="0.25">
      <c r="AA104" s="45" t="s">
        <v>493</v>
      </c>
    </row>
    <row r="105" spans="27:27" ht="18.75" customHeight="1" x14ac:dyDescent="0.25">
      <c r="AA105" s="45" t="s">
        <v>545</v>
      </c>
    </row>
    <row r="106" spans="27:27" ht="18.75" customHeight="1" x14ac:dyDescent="0.25">
      <c r="AA106" s="45" t="s">
        <v>510</v>
      </c>
    </row>
    <row r="107" spans="27:27" ht="18.75" customHeight="1" x14ac:dyDescent="0.25">
      <c r="AA107" s="45" t="s">
        <v>546</v>
      </c>
    </row>
    <row r="108" spans="27:27" ht="18.75" customHeight="1" x14ac:dyDescent="0.25">
      <c r="AA108" s="45" t="s">
        <v>547</v>
      </c>
    </row>
    <row r="109" spans="27:27" ht="18.75" customHeight="1" x14ac:dyDescent="0.25">
      <c r="AA109" s="45" t="s">
        <v>300</v>
      </c>
    </row>
    <row r="110" spans="27:27" ht="18.75" customHeight="1" x14ac:dyDescent="0.25">
      <c r="AA110" s="45" t="s">
        <v>548</v>
      </c>
    </row>
    <row r="111" spans="27:27" ht="18.75" customHeight="1" x14ac:dyDescent="0.25">
      <c r="AA111" s="45" t="s">
        <v>238</v>
      </c>
    </row>
    <row r="112" spans="27:27" ht="18.75" customHeight="1" x14ac:dyDescent="0.25">
      <c r="AA112" s="45" t="s">
        <v>306</v>
      </c>
    </row>
    <row r="113" spans="27:27" ht="18.75" customHeight="1" x14ac:dyDescent="0.25">
      <c r="AA113" s="45" t="s">
        <v>549</v>
      </c>
    </row>
    <row r="114" spans="27:27" ht="18.75" customHeight="1" x14ac:dyDescent="0.25">
      <c r="AA114" s="45" t="s">
        <v>381</v>
      </c>
    </row>
    <row r="115" spans="27:27" ht="18.75" customHeight="1" x14ac:dyDescent="0.25">
      <c r="AA115" s="45" t="s">
        <v>550</v>
      </c>
    </row>
    <row r="116" spans="27:27" ht="18.75" customHeight="1" x14ac:dyDescent="0.25">
      <c r="AA116" s="45" t="s">
        <v>352</v>
      </c>
    </row>
    <row r="117" spans="27:27" ht="18.75" customHeight="1" x14ac:dyDescent="0.25">
      <c r="AA117" s="45" t="s">
        <v>551</v>
      </c>
    </row>
    <row r="118" spans="27:27" ht="18.75" customHeight="1" x14ac:dyDescent="0.25">
      <c r="AA118" s="45" t="s">
        <v>552</v>
      </c>
    </row>
    <row r="119" spans="27:27" ht="18.75" customHeight="1" x14ac:dyDescent="0.25">
      <c r="AA119" s="45" t="s">
        <v>553</v>
      </c>
    </row>
    <row r="120" spans="27:27" ht="18.75" customHeight="1" x14ac:dyDescent="0.25">
      <c r="AA120" s="45" t="s">
        <v>554</v>
      </c>
    </row>
    <row r="121" spans="27:27" ht="18.75" customHeight="1" x14ac:dyDescent="0.25">
      <c r="AA121" s="45" t="s">
        <v>555</v>
      </c>
    </row>
    <row r="122" spans="27:27" ht="18.75" customHeight="1" x14ac:dyDescent="0.25">
      <c r="AA122" s="45" t="s">
        <v>556</v>
      </c>
    </row>
    <row r="123" spans="27:27" ht="18.75" customHeight="1" x14ac:dyDescent="0.25">
      <c r="AA123" s="45" t="s">
        <v>557</v>
      </c>
    </row>
    <row r="124" spans="27:27" ht="18.75" customHeight="1" x14ac:dyDescent="0.25">
      <c r="AA124" s="45" t="s">
        <v>558</v>
      </c>
    </row>
    <row r="125" spans="27:27" ht="18.75" customHeight="1" x14ac:dyDescent="0.25">
      <c r="AA125" s="45" t="s">
        <v>559</v>
      </c>
    </row>
    <row r="126" spans="27:27" ht="18.75" customHeight="1" x14ac:dyDescent="0.25">
      <c r="AA126" s="45" t="s">
        <v>312</v>
      </c>
    </row>
    <row r="127" spans="27:27" ht="18.75" customHeight="1" x14ac:dyDescent="0.25">
      <c r="AA127" s="45" t="s">
        <v>516</v>
      </c>
    </row>
    <row r="128" spans="27:27" ht="18.75" customHeight="1" x14ac:dyDescent="0.25">
      <c r="AA128" s="45" t="s">
        <v>560</v>
      </c>
    </row>
    <row r="129" spans="27:27" ht="18.75" customHeight="1" x14ac:dyDescent="0.25">
      <c r="AA129" s="45" t="s">
        <v>399</v>
      </c>
    </row>
    <row r="130" spans="27:27" ht="18.75" customHeight="1" x14ac:dyDescent="0.25">
      <c r="AA130" s="45" t="s">
        <v>561</v>
      </c>
    </row>
    <row r="131" spans="27:27" ht="18.75" customHeight="1" x14ac:dyDescent="0.25">
      <c r="AA131" s="45" t="s">
        <v>562</v>
      </c>
    </row>
    <row r="132" spans="27:27" ht="18.75" customHeight="1" x14ac:dyDescent="0.25">
      <c r="AA132" s="45" t="s">
        <v>359</v>
      </c>
    </row>
    <row r="133" spans="27:27" ht="18.75" customHeight="1" x14ac:dyDescent="0.25">
      <c r="AA133" s="45" t="s">
        <v>528</v>
      </c>
    </row>
    <row r="134" spans="27:27" ht="18.75" customHeight="1" x14ac:dyDescent="0.25">
      <c r="AA134" s="45" t="s">
        <v>422</v>
      </c>
    </row>
    <row r="135" spans="27:27" ht="18.75" customHeight="1" x14ac:dyDescent="0.25">
      <c r="AA135" s="45" t="s">
        <v>405</v>
      </c>
    </row>
    <row r="136" spans="27:27" ht="18.75" customHeight="1" x14ac:dyDescent="0.25">
      <c r="AA136" s="45" t="s">
        <v>563</v>
      </c>
    </row>
    <row r="137" spans="27:27" ht="18.75" customHeight="1" x14ac:dyDescent="0.25">
      <c r="AA137" s="45" t="s">
        <v>225</v>
      </c>
    </row>
    <row r="138" spans="27:27" ht="18.75" customHeight="1" x14ac:dyDescent="0.25">
      <c r="AA138" s="45" t="s">
        <v>564</v>
      </c>
    </row>
    <row r="139" spans="27:27" ht="18.75" customHeight="1" x14ac:dyDescent="0.25">
      <c r="AA139" s="45" t="s">
        <v>565</v>
      </c>
    </row>
    <row r="140" spans="27:27" ht="18.75" customHeight="1" x14ac:dyDescent="0.25">
      <c r="AA140" s="45" t="s">
        <v>566</v>
      </c>
    </row>
    <row r="141" spans="27:27" ht="18.75" customHeight="1" x14ac:dyDescent="0.25">
      <c r="AA141" s="45" t="s">
        <v>495</v>
      </c>
    </row>
    <row r="142" spans="27:27" ht="18.75" customHeight="1" x14ac:dyDescent="0.25">
      <c r="AA142" s="45" t="s">
        <v>567</v>
      </c>
    </row>
    <row r="143" spans="27:27" ht="18.75" customHeight="1" x14ac:dyDescent="0.25">
      <c r="AA143" s="45" t="s">
        <v>568</v>
      </c>
    </row>
    <row r="144" spans="27:27" ht="18.75" customHeight="1" x14ac:dyDescent="0.25">
      <c r="AA144" s="45" t="s">
        <v>569</v>
      </c>
    </row>
    <row r="145" spans="27:27" ht="18.75" customHeight="1" x14ac:dyDescent="0.25">
      <c r="AA145" s="45" t="s">
        <v>570</v>
      </c>
    </row>
    <row r="146" spans="27:27" ht="18.75" customHeight="1" x14ac:dyDescent="0.25">
      <c r="AA146" s="45" t="s">
        <v>571</v>
      </c>
    </row>
    <row r="147" spans="27:27" ht="18.75" customHeight="1" x14ac:dyDescent="0.25">
      <c r="AA147" s="45" t="s">
        <v>572</v>
      </c>
    </row>
    <row r="148" spans="27:27" ht="18.75" customHeight="1" x14ac:dyDescent="0.25">
      <c r="AA148" s="45" t="s">
        <v>573</v>
      </c>
    </row>
    <row r="149" spans="27:27" ht="18.75" customHeight="1" x14ac:dyDescent="0.25">
      <c r="AA149" s="45" t="s">
        <v>574</v>
      </c>
    </row>
    <row r="150" spans="27:27" ht="18.75" customHeight="1" x14ac:dyDescent="0.25">
      <c r="AA150" s="45" t="s">
        <v>575</v>
      </c>
    </row>
    <row r="151" spans="27:27" ht="18.75" customHeight="1" x14ac:dyDescent="0.25">
      <c r="AA151" s="45" t="s">
        <v>576</v>
      </c>
    </row>
    <row r="152" spans="27:27" ht="18.75" customHeight="1" x14ac:dyDescent="0.25">
      <c r="AA152" s="45" t="s">
        <v>577</v>
      </c>
    </row>
    <row r="153" spans="27:27" ht="18.75" customHeight="1" x14ac:dyDescent="0.25">
      <c r="AA153" s="45" t="s">
        <v>578</v>
      </c>
    </row>
    <row r="154" spans="27:27" ht="18.75" customHeight="1" x14ac:dyDescent="0.25">
      <c r="AA154" s="45" t="s">
        <v>378</v>
      </c>
    </row>
    <row r="155" spans="27:27" ht="18.75" customHeight="1" x14ac:dyDescent="0.25">
      <c r="AA155" s="45" t="s">
        <v>579</v>
      </c>
    </row>
    <row r="156" spans="27:27" ht="18.75" customHeight="1" x14ac:dyDescent="0.25">
      <c r="AA156" s="45" t="s">
        <v>580</v>
      </c>
    </row>
    <row r="157" spans="27:27" ht="18.75" customHeight="1" x14ac:dyDescent="0.25">
      <c r="AA157" s="45" t="s">
        <v>358</v>
      </c>
    </row>
    <row r="158" spans="27:27" ht="18.75" customHeight="1" x14ac:dyDescent="0.25">
      <c r="AA158" s="45" t="s">
        <v>581</v>
      </c>
    </row>
    <row r="159" spans="27:27" ht="18.75" customHeight="1" x14ac:dyDescent="0.25">
      <c r="AA159" s="45" t="s">
        <v>366</v>
      </c>
    </row>
    <row r="160" spans="27:27" ht="18.75" customHeight="1" x14ac:dyDescent="0.25">
      <c r="AA160" s="45" t="s">
        <v>582</v>
      </c>
    </row>
    <row r="161" spans="27:27" ht="18.75" customHeight="1" x14ac:dyDescent="0.25">
      <c r="AA161" s="45" t="s">
        <v>583</v>
      </c>
    </row>
    <row r="162" spans="27:27" ht="18.75" customHeight="1" x14ac:dyDescent="0.25">
      <c r="AA162" s="45" t="s">
        <v>584</v>
      </c>
    </row>
    <row r="163" spans="27:27" ht="18.75" customHeight="1" x14ac:dyDescent="0.25">
      <c r="AA163" s="45" t="s">
        <v>585</v>
      </c>
    </row>
    <row r="164" spans="27:27" ht="18.75" customHeight="1" x14ac:dyDescent="0.25">
      <c r="AA164" s="45" t="s">
        <v>586</v>
      </c>
    </row>
    <row r="165" spans="27:27" ht="18.75" customHeight="1" x14ac:dyDescent="0.25">
      <c r="AA165" s="45" t="s">
        <v>483</v>
      </c>
    </row>
    <row r="166" spans="27:27" ht="18.75" customHeight="1" x14ac:dyDescent="0.25">
      <c r="AA166" s="45" t="s">
        <v>218</v>
      </c>
    </row>
    <row r="167" spans="27:27" ht="18.75" customHeight="1" x14ac:dyDescent="0.25">
      <c r="AA167" s="45" t="s">
        <v>587</v>
      </c>
    </row>
    <row r="168" spans="27:27" ht="18.75" customHeight="1" x14ac:dyDescent="0.25">
      <c r="AA168" s="45" t="s">
        <v>372</v>
      </c>
    </row>
    <row r="169" spans="27:27" ht="18.75" customHeight="1" x14ac:dyDescent="0.25">
      <c r="AA169" s="45" t="s">
        <v>588</v>
      </c>
    </row>
    <row r="170" spans="27:27" ht="18.75" customHeight="1" x14ac:dyDescent="0.25">
      <c r="AA170" s="45" t="s">
        <v>511</v>
      </c>
    </row>
    <row r="171" spans="27:27" ht="18.75" customHeight="1" x14ac:dyDescent="0.25">
      <c r="AA171" s="45" t="s">
        <v>589</v>
      </c>
    </row>
    <row r="172" spans="27:27" ht="18.75" customHeight="1" x14ac:dyDescent="0.25">
      <c r="AA172" s="45" t="s">
        <v>590</v>
      </c>
    </row>
    <row r="173" spans="27:27" ht="18.75" customHeight="1" x14ac:dyDescent="0.25">
      <c r="AA173" s="45" t="s">
        <v>468</v>
      </c>
    </row>
    <row r="174" spans="27:27" ht="18.75" customHeight="1" x14ac:dyDescent="0.25">
      <c r="AA174" s="45" t="s">
        <v>591</v>
      </c>
    </row>
    <row r="175" spans="27:27" ht="18.75" customHeight="1" x14ac:dyDescent="0.25">
      <c r="AA175" s="45" t="s">
        <v>592</v>
      </c>
    </row>
    <row r="176" spans="27:27" ht="18.75" customHeight="1" x14ac:dyDescent="0.25">
      <c r="AA176" s="45" t="s">
        <v>593</v>
      </c>
    </row>
    <row r="177" spans="27:27" ht="18.75" customHeight="1" x14ac:dyDescent="0.25">
      <c r="AA177" s="45" t="s">
        <v>229</v>
      </c>
    </row>
    <row r="178" spans="27:27" ht="18.75" customHeight="1" x14ac:dyDescent="0.25">
      <c r="AA178" s="45" t="s">
        <v>594</v>
      </c>
    </row>
    <row r="179" spans="27:27" ht="18.75" customHeight="1" x14ac:dyDescent="0.25">
      <c r="AA179" s="45" t="s">
        <v>595</v>
      </c>
    </row>
    <row r="180" spans="27:27" ht="18.75" customHeight="1" x14ac:dyDescent="0.25">
      <c r="AA180" s="45" t="s">
        <v>497</v>
      </c>
    </row>
    <row r="181" spans="27:27" ht="18.75" customHeight="1" x14ac:dyDescent="0.25">
      <c r="AA181" s="45" t="s">
        <v>596</v>
      </c>
    </row>
    <row r="182" spans="27:27" ht="18.75" customHeight="1" x14ac:dyDescent="0.25">
      <c r="AA182" s="45" t="s">
        <v>529</v>
      </c>
    </row>
    <row r="183" spans="27:27" ht="18.75" customHeight="1" x14ac:dyDescent="0.25">
      <c r="AA183" s="45" t="s">
        <v>597</v>
      </c>
    </row>
    <row r="184" spans="27:27" ht="18.75" customHeight="1" x14ac:dyDescent="0.25">
      <c r="AA184" s="45" t="s">
        <v>435</v>
      </c>
    </row>
    <row r="185" spans="27:27" ht="18.75" customHeight="1" x14ac:dyDescent="0.25">
      <c r="AA185" s="45" t="s">
        <v>598</v>
      </c>
    </row>
    <row r="186" spans="27:27" ht="18.75" customHeight="1" x14ac:dyDescent="0.25">
      <c r="AA186" s="45" t="s">
        <v>599</v>
      </c>
    </row>
    <row r="187" spans="27:27" ht="18.75" customHeight="1" x14ac:dyDescent="0.25">
      <c r="AA187" s="45" t="s">
        <v>244</v>
      </c>
    </row>
    <row r="188" spans="27:27" ht="18.75" customHeight="1" x14ac:dyDescent="0.25">
      <c r="AA188" s="45" t="s">
        <v>531</v>
      </c>
    </row>
    <row r="189" spans="27:27" ht="18.75" customHeight="1" x14ac:dyDescent="0.25">
      <c r="AA189" s="45" t="s">
        <v>248</v>
      </c>
    </row>
    <row r="190" spans="27:27" ht="18.75" customHeight="1" x14ac:dyDescent="0.25">
      <c r="AA190" s="45" t="s">
        <v>600</v>
      </c>
    </row>
    <row r="191" spans="27:27" ht="18.75" customHeight="1" x14ac:dyDescent="0.25">
      <c r="AA191" s="45" t="s">
        <v>601</v>
      </c>
    </row>
    <row r="192" spans="27:27" ht="18.75" customHeight="1" x14ac:dyDescent="0.25">
      <c r="AA192" s="45" t="s">
        <v>602</v>
      </c>
    </row>
    <row r="193" spans="27:27" ht="18.75" customHeight="1" x14ac:dyDescent="0.25">
      <c r="AA193" s="45" t="s">
        <v>603</v>
      </c>
    </row>
    <row r="194" spans="27:27" ht="18.75" customHeight="1" x14ac:dyDescent="0.25">
      <c r="AA194" s="45" t="s">
        <v>604</v>
      </c>
    </row>
    <row r="195" spans="27:27" ht="18.75" customHeight="1" x14ac:dyDescent="0.25">
      <c r="AA195" s="45" t="s">
        <v>533</v>
      </c>
    </row>
    <row r="196" spans="27:27" ht="18.75" customHeight="1" x14ac:dyDescent="0.25">
      <c r="AA196" s="45" t="s">
        <v>605</v>
      </c>
    </row>
    <row r="197" spans="27:27" ht="18.75" customHeight="1" x14ac:dyDescent="0.25">
      <c r="AA197" s="45" t="s">
        <v>606</v>
      </c>
    </row>
    <row r="198" spans="27:27" ht="18.75" customHeight="1" x14ac:dyDescent="0.25">
      <c r="AA198" s="45" t="s">
        <v>461</v>
      </c>
    </row>
    <row r="199" spans="27:27" ht="18.75" customHeight="1" x14ac:dyDescent="0.25">
      <c r="AA199" s="45" t="s">
        <v>411</v>
      </c>
    </row>
    <row r="200" spans="27:27" ht="18.75" customHeight="1" x14ac:dyDescent="0.25">
      <c r="AA200" s="45" t="s">
        <v>439</v>
      </c>
    </row>
    <row r="201" spans="27:27" ht="18.75" customHeight="1" x14ac:dyDescent="0.25">
      <c r="AA201" s="45" t="s">
        <v>607</v>
      </c>
    </row>
    <row r="202" spans="27:27" ht="18.75" customHeight="1" x14ac:dyDescent="0.25">
      <c r="AA202" s="45" t="s">
        <v>443</v>
      </c>
    </row>
    <row r="203" spans="27:27" ht="18.75" customHeight="1" x14ac:dyDescent="0.25">
      <c r="AA203" s="45" t="s">
        <v>471</v>
      </c>
    </row>
    <row r="204" spans="27:27" ht="18.75" customHeight="1" x14ac:dyDescent="0.25">
      <c r="AA204" s="45" t="s">
        <v>608</v>
      </c>
    </row>
    <row r="205" spans="27:27" ht="18.75" customHeight="1" x14ac:dyDescent="0.25">
      <c r="AA205" s="45" t="s">
        <v>609</v>
      </c>
    </row>
    <row r="206" spans="27:27" ht="18.75" customHeight="1" x14ac:dyDescent="0.25">
      <c r="AA206" s="45" t="s">
        <v>610</v>
      </c>
    </row>
    <row r="207" spans="27:27" ht="18.75" customHeight="1" x14ac:dyDescent="0.25">
      <c r="AA207" s="45" t="s">
        <v>611</v>
      </c>
    </row>
    <row r="208" spans="27:27" ht="18.75" customHeight="1" x14ac:dyDescent="0.25">
      <c r="AA208" s="45" t="s">
        <v>612</v>
      </c>
    </row>
    <row r="209" spans="27:27" ht="18.75" customHeight="1" x14ac:dyDescent="0.25">
      <c r="AA209" s="45" t="s">
        <v>480</v>
      </c>
    </row>
    <row r="210" spans="27:27" ht="18.75" customHeight="1" x14ac:dyDescent="0.25">
      <c r="AA210" s="45" t="s">
        <v>313</v>
      </c>
    </row>
    <row r="211" spans="27:27" ht="18.75" customHeight="1" x14ac:dyDescent="0.25">
      <c r="AA211" s="45" t="s">
        <v>613</v>
      </c>
    </row>
    <row r="212" spans="27:27" ht="18.75" customHeight="1" x14ac:dyDescent="0.25">
      <c r="AA212" s="45" t="s">
        <v>329</v>
      </c>
    </row>
    <row r="213" spans="27:27" ht="18.75" customHeight="1" x14ac:dyDescent="0.25">
      <c r="AA213" s="45" t="s">
        <v>614</v>
      </c>
    </row>
    <row r="214" spans="27:27" ht="18.75" customHeight="1" x14ac:dyDescent="0.25">
      <c r="AA214" s="45" t="s">
        <v>615</v>
      </c>
    </row>
    <row r="215" spans="27:27" ht="18.75" customHeight="1" x14ac:dyDescent="0.25">
      <c r="AA215" s="45" t="s">
        <v>616</v>
      </c>
    </row>
    <row r="216" spans="27:27" ht="18.75" customHeight="1" x14ac:dyDescent="0.25">
      <c r="AA216" s="45" t="s">
        <v>617</v>
      </c>
    </row>
    <row r="217" spans="27:27" ht="18.75" customHeight="1" x14ac:dyDescent="0.25">
      <c r="AA217" s="45" t="s">
        <v>618</v>
      </c>
    </row>
    <row r="218" spans="27:27" ht="18.75" customHeight="1" x14ac:dyDescent="0.25">
      <c r="AA218" s="45" t="s">
        <v>619</v>
      </c>
    </row>
    <row r="219" spans="27:27" ht="18.75" customHeight="1" x14ac:dyDescent="0.25">
      <c r="AA219" s="45" t="s">
        <v>237</v>
      </c>
    </row>
    <row r="220" spans="27:27" ht="18.75" customHeight="1" x14ac:dyDescent="0.25">
      <c r="AA220" s="45" t="s">
        <v>620</v>
      </c>
    </row>
    <row r="221" spans="27:27" ht="18.75" customHeight="1" x14ac:dyDescent="0.25">
      <c r="AA221" s="45" t="s">
        <v>621</v>
      </c>
    </row>
    <row r="222" spans="27:27" ht="18.75" customHeight="1" x14ac:dyDescent="0.25">
      <c r="AA222" s="45" t="s">
        <v>622</v>
      </c>
    </row>
    <row r="223" spans="27:27" ht="18.75" customHeight="1" x14ac:dyDescent="0.25">
      <c r="AA223" s="45" t="s">
        <v>623</v>
      </c>
    </row>
    <row r="224" spans="27:27" ht="18.75" customHeight="1" x14ac:dyDescent="0.25">
      <c r="AA224" s="45" t="s">
        <v>624</v>
      </c>
    </row>
    <row r="225" spans="27:27" ht="18.75" customHeight="1" x14ac:dyDescent="0.25">
      <c r="AA225" s="45" t="s">
        <v>625</v>
      </c>
    </row>
    <row r="226" spans="27:27" ht="18.75" customHeight="1" x14ac:dyDescent="0.25">
      <c r="AA226" s="45" t="s">
        <v>626</v>
      </c>
    </row>
    <row r="227" spans="27:27" ht="18.75" customHeight="1" x14ac:dyDescent="0.25">
      <c r="AA227" s="45" t="s">
        <v>627</v>
      </c>
    </row>
    <row r="228" spans="27:27" ht="18.75" customHeight="1" x14ac:dyDescent="0.25">
      <c r="AA228" s="45" t="s">
        <v>491</v>
      </c>
    </row>
    <row r="229" spans="27:27" ht="18.75" customHeight="1" x14ac:dyDescent="0.25">
      <c r="AA229" s="45" t="s">
        <v>498</v>
      </c>
    </row>
    <row r="230" spans="27:27" ht="18.75" customHeight="1" x14ac:dyDescent="0.25">
      <c r="AA230" s="45" t="s">
        <v>505</v>
      </c>
    </row>
    <row r="231" spans="27:27" ht="18.75" customHeight="1" x14ac:dyDescent="0.25">
      <c r="AA231" s="45" t="s">
        <v>628</v>
      </c>
    </row>
    <row r="232" spans="27:27" ht="18.75" customHeight="1" x14ac:dyDescent="0.25">
      <c r="AA232" s="45" t="s">
        <v>212</v>
      </c>
    </row>
    <row r="233" spans="27:27" ht="18.75" customHeight="1" x14ac:dyDescent="0.25">
      <c r="AA233" s="45" t="s">
        <v>629</v>
      </c>
    </row>
    <row r="234" spans="27:27" ht="18.75" customHeight="1" x14ac:dyDescent="0.25">
      <c r="AA234" s="45" t="s">
        <v>630</v>
      </c>
    </row>
    <row r="235" spans="27:27" ht="18.75" customHeight="1" x14ac:dyDescent="0.25">
      <c r="AA235" s="45" t="s">
        <v>470</v>
      </c>
    </row>
    <row r="236" spans="27:27" ht="18.75" customHeight="1" x14ac:dyDescent="0.25">
      <c r="AA236" s="45" t="s">
        <v>631</v>
      </c>
    </row>
    <row r="237" spans="27:27" ht="18.75" customHeight="1" x14ac:dyDescent="0.25">
      <c r="AA237" s="45" t="s">
        <v>328</v>
      </c>
    </row>
    <row r="238" spans="27:27" ht="18.75" customHeight="1" x14ac:dyDescent="0.25">
      <c r="AA238" s="45" t="s">
        <v>632</v>
      </c>
    </row>
    <row r="239" spans="27:27" ht="18.75" customHeight="1" x14ac:dyDescent="0.25">
      <c r="AA239" s="45" t="s">
        <v>633</v>
      </c>
    </row>
    <row r="240" spans="27:27" ht="18.75" customHeight="1" x14ac:dyDescent="0.25">
      <c r="AA240" s="45" t="s">
        <v>513</v>
      </c>
    </row>
    <row r="241" spans="27:27" ht="18.75" customHeight="1" x14ac:dyDescent="0.25">
      <c r="AA241" s="45" t="s">
        <v>634</v>
      </c>
    </row>
    <row r="242" spans="27:27" ht="18.75" customHeight="1" x14ac:dyDescent="0.25">
      <c r="AA242" s="45" t="s">
        <v>635</v>
      </c>
    </row>
    <row r="243" spans="27:27" ht="18.75" customHeight="1" x14ac:dyDescent="0.25">
      <c r="AA243" s="45" t="s">
        <v>636</v>
      </c>
    </row>
    <row r="244" spans="27:27" ht="18.75" customHeight="1" x14ac:dyDescent="0.25">
      <c r="AA244" s="45" t="s">
        <v>637</v>
      </c>
    </row>
    <row r="245" spans="27:27" ht="18.75" customHeight="1" x14ac:dyDescent="0.25">
      <c r="AA245" s="45" t="s">
        <v>638</v>
      </c>
    </row>
    <row r="246" spans="27:27" ht="18.75" customHeight="1" x14ac:dyDescent="0.25">
      <c r="AA246" s="45" t="s">
        <v>639</v>
      </c>
    </row>
    <row r="247" spans="27:27" ht="18.75" customHeight="1" x14ac:dyDescent="0.25">
      <c r="AA247" s="45" t="s">
        <v>640</v>
      </c>
    </row>
    <row r="248" spans="27:27" ht="18.75" customHeight="1" x14ac:dyDescent="0.25">
      <c r="AA248" s="45" t="s">
        <v>641</v>
      </c>
    </row>
    <row r="249" spans="27:27" ht="18.75" customHeight="1" x14ac:dyDescent="0.25">
      <c r="AA249" s="45" t="s">
        <v>642</v>
      </c>
    </row>
    <row r="250" spans="27:27" ht="18.75" customHeight="1" x14ac:dyDescent="0.25">
      <c r="AA250" s="45" t="s">
        <v>643</v>
      </c>
    </row>
    <row r="251" spans="27:27" ht="18.75" customHeight="1" x14ac:dyDescent="0.25">
      <c r="AA251" s="45" t="s">
        <v>644</v>
      </c>
    </row>
    <row r="252" spans="27:27" ht="18.75" customHeight="1" x14ac:dyDescent="0.25">
      <c r="AA252" s="45" t="s">
        <v>243</v>
      </c>
    </row>
    <row r="253" spans="27:27" ht="18.75" customHeight="1" x14ac:dyDescent="0.25">
      <c r="AA253" s="45" t="s">
        <v>645</v>
      </c>
    </row>
    <row r="254" spans="27:27" ht="18.75" customHeight="1" x14ac:dyDescent="0.25">
      <c r="AA254" s="45" t="s">
        <v>290</v>
      </c>
    </row>
    <row r="255" spans="27:27" ht="18.75" customHeight="1" x14ac:dyDescent="0.25">
      <c r="AA255" s="45" t="s">
        <v>646</v>
      </c>
    </row>
    <row r="256" spans="27:27" ht="18.75" customHeight="1" x14ac:dyDescent="0.25">
      <c r="AA256" s="45" t="s">
        <v>486</v>
      </c>
    </row>
    <row r="257" spans="27:27" ht="18.75" customHeight="1" x14ac:dyDescent="0.25">
      <c r="AA257" s="45" t="s">
        <v>647</v>
      </c>
    </row>
    <row r="258" spans="27:27" ht="18.75" customHeight="1" x14ac:dyDescent="0.25">
      <c r="AA258" s="45" t="s">
        <v>648</v>
      </c>
    </row>
    <row r="259" spans="27:27" ht="18.75" customHeight="1" x14ac:dyDescent="0.25">
      <c r="AA259" s="45" t="s">
        <v>649</v>
      </c>
    </row>
    <row r="260" spans="27:27" ht="18.75" customHeight="1" x14ac:dyDescent="0.25">
      <c r="AA260" s="45" t="s">
        <v>383</v>
      </c>
    </row>
    <row r="261" spans="27:27" ht="18.75" customHeight="1" x14ac:dyDescent="0.25">
      <c r="AA261" s="45" t="s">
        <v>377</v>
      </c>
    </row>
    <row r="262" spans="27:27" ht="18.75" customHeight="1" x14ac:dyDescent="0.25">
      <c r="AA262" s="45" t="s">
        <v>650</v>
      </c>
    </row>
    <row r="263" spans="27:27" ht="18.75" customHeight="1" x14ac:dyDescent="0.25">
      <c r="AA263" s="45" t="s">
        <v>524</v>
      </c>
    </row>
    <row r="264" spans="27:27" ht="18.75" customHeight="1" x14ac:dyDescent="0.25">
      <c r="AA264" s="45" t="s">
        <v>651</v>
      </c>
    </row>
    <row r="265" spans="27:27" ht="18.75" customHeight="1" x14ac:dyDescent="0.25">
      <c r="AA265" s="45" t="s">
        <v>652</v>
      </c>
    </row>
    <row r="266" spans="27:27" ht="18.75" customHeight="1" x14ac:dyDescent="0.25">
      <c r="AA266" s="45" t="s">
        <v>653</v>
      </c>
    </row>
    <row r="267" spans="27:27" ht="18.75" customHeight="1" x14ac:dyDescent="0.25">
      <c r="AA267" s="45" t="s">
        <v>235</v>
      </c>
    </row>
    <row r="268" spans="27:27" ht="18.75" customHeight="1" x14ac:dyDescent="0.25">
      <c r="AA268" s="45" t="s">
        <v>654</v>
      </c>
    </row>
    <row r="269" spans="27:27" ht="18.75" customHeight="1" x14ac:dyDescent="0.25">
      <c r="AA269" s="45" t="s">
        <v>655</v>
      </c>
    </row>
    <row r="270" spans="27:27" ht="18.75" customHeight="1" x14ac:dyDescent="0.25">
      <c r="AA270" s="45" t="s">
        <v>656</v>
      </c>
    </row>
    <row r="271" spans="27:27" ht="18.75" customHeight="1" x14ac:dyDescent="0.25">
      <c r="AA271" s="45" t="s">
        <v>488</v>
      </c>
    </row>
    <row r="272" spans="27:27" ht="18.75" customHeight="1" x14ac:dyDescent="0.25">
      <c r="AA272" s="45" t="s">
        <v>657</v>
      </c>
    </row>
    <row r="273" spans="27:27" ht="18.75" customHeight="1" x14ac:dyDescent="0.25">
      <c r="AA273" s="45" t="s">
        <v>658</v>
      </c>
    </row>
    <row r="274" spans="27:27" ht="18.75" customHeight="1" x14ac:dyDescent="0.25">
      <c r="AA274" s="45" t="s">
        <v>659</v>
      </c>
    </row>
    <row r="275" spans="27:27" ht="18.75" customHeight="1" x14ac:dyDescent="0.25">
      <c r="AA275" s="45" t="s">
        <v>254</v>
      </c>
    </row>
    <row r="276" spans="27:27" ht="18.75" customHeight="1" x14ac:dyDescent="0.25">
      <c r="AA276" s="45" t="s">
        <v>660</v>
      </c>
    </row>
    <row r="277" spans="27:27" ht="18.75" customHeight="1" x14ac:dyDescent="0.25">
      <c r="AA277" s="45" t="s">
        <v>661</v>
      </c>
    </row>
    <row r="278" spans="27:27" ht="18.75" customHeight="1" x14ac:dyDescent="0.25">
      <c r="AA278" s="45" t="s">
        <v>662</v>
      </c>
    </row>
    <row r="279" spans="27:27" ht="18.75" customHeight="1" x14ac:dyDescent="0.25">
      <c r="AA279" s="45" t="s">
        <v>395</v>
      </c>
    </row>
    <row r="280" spans="27:27" ht="18.75" customHeight="1" x14ac:dyDescent="0.25">
      <c r="AA280" s="45" t="s">
        <v>518</v>
      </c>
    </row>
    <row r="281" spans="27:27" ht="18.75" customHeight="1" x14ac:dyDescent="0.25">
      <c r="AA281" s="45" t="s">
        <v>334</v>
      </c>
    </row>
    <row r="282" spans="27:27" ht="18.75" customHeight="1" x14ac:dyDescent="0.25">
      <c r="AA282" s="45" t="s">
        <v>259</v>
      </c>
    </row>
    <row r="283" spans="27:27" ht="18.75" customHeight="1" x14ac:dyDescent="0.25">
      <c r="AA283" s="45" t="s">
        <v>663</v>
      </c>
    </row>
    <row r="284" spans="27:27" ht="18.75" customHeight="1" x14ac:dyDescent="0.25">
      <c r="AA284" s="45" t="s">
        <v>664</v>
      </c>
    </row>
    <row r="285" spans="27:27" ht="18.75" customHeight="1" x14ac:dyDescent="0.25">
      <c r="AA285" s="45" t="s">
        <v>487</v>
      </c>
    </row>
    <row r="286" spans="27:27" ht="18.75" customHeight="1" x14ac:dyDescent="0.25">
      <c r="AA286" s="45" t="s">
        <v>665</v>
      </c>
    </row>
    <row r="287" spans="27:27" ht="18.75" customHeight="1" x14ac:dyDescent="0.25">
      <c r="AA287" s="45" t="s">
        <v>666</v>
      </c>
    </row>
    <row r="288" spans="27:27" ht="18.75" customHeight="1" x14ac:dyDescent="0.25">
      <c r="AA288" s="45" t="s">
        <v>667</v>
      </c>
    </row>
    <row r="289" spans="27:27" ht="18.75" customHeight="1" x14ac:dyDescent="0.25">
      <c r="AA289" s="45" t="s">
        <v>668</v>
      </c>
    </row>
    <row r="290" spans="27:27" ht="18.75" customHeight="1" x14ac:dyDescent="0.25">
      <c r="AA290" s="45" t="s">
        <v>520</v>
      </c>
    </row>
    <row r="291" spans="27:27" ht="18.75" customHeight="1" x14ac:dyDescent="0.25">
      <c r="AA291" s="45" t="s">
        <v>669</v>
      </c>
    </row>
    <row r="292" spans="27:27" ht="18.75" customHeight="1" x14ac:dyDescent="0.25">
      <c r="AA292" s="45" t="s">
        <v>670</v>
      </c>
    </row>
    <row r="293" spans="27:27" ht="18.75" customHeight="1" x14ac:dyDescent="0.25">
      <c r="AA293" s="45" t="s">
        <v>671</v>
      </c>
    </row>
    <row r="294" spans="27:27" ht="18.75" customHeight="1" x14ac:dyDescent="0.25">
      <c r="AA294" s="45" t="s">
        <v>333</v>
      </c>
    </row>
    <row r="295" spans="27:27" ht="18.75" customHeight="1" x14ac:dyDescent="0.25">
      <c r="AA295" s="45" t="s">
        <v>672</v>
      </c>
    </row>
    <row r="296" spans="27:27" ht="18.75" customHeight="1" x14ac:dyDescent="0.25">
      <c r="AA296" s="45" t="s">
        <v>673</v>
      </c>
    </row>
    <row r="297" spans="27:27" ht="18.75" customHeight="1" x14ac:dyDescent="0.25">
      <c r="AA297" s="45" t="s">
        <v>674</v>
      </c>
    </row>
    <row r="298" spans="27:27" ht="18.75" customHeight="1" x14ac:dyDescent="0.25">
      <c r="AA298" s="45" t="s">
        <v>675</v>
      </c>
    </row>
    <row r="299" spans="27:27" ht="18.75" customHeight="1" x14ac:dyDescent="0.25">
      <c r="AA299" s="45" t="s">
        <v>676</v>
      </c>
    </row>
    <row r="300" spans="27:27" ht="18.75" customHeight="1" x14ac:dyDescent="0.25">
      <c r="AA300" s="45" t="s">
        <v>677</v>
      </c>
    </row>
    <row r="301" spans="27:27" ht="18.75" customHeight="1" x14ac:dyDescent="0.25">
      <c r="AA301" s="45" t="s">
        <v>447</v>
      </c>
    </row>
    <row r="302" spans="27:27" ht="18.75" customHeight="1" x14ac:dyDescent="0.25">
      <c r="AA302" s="45" t="s">
        <v>678</v>
      </c>
    </row>
    <row r="303" spans="27:27" ht="18.75" customHeight="1" x14ac:dyDescent="0.25">
      <c r="AA303" s="45" t="s">
        <v>679</v>
      </c>
    </row>
    <row r="304" spans="27:27" ht="18.75" customHeight="1" x14ac:dyDescent="0.25">
      <c r="AA304" s="45" t="s">
        <v>478</v>
      </c>
    </row>
    <row r="305" spans="27:27" ht="18.75" customHeight="1" x14ac:dyDescent="0.25">
      <c r="AA305" s="45" t="s">
        <v>537</v>
      </c>
    </row>
    <row r="306" spans="27:27" ht="18.75" customHeight="1" x14ac:dyDescent="0.25">
      <c r="AA306" s="45" t="s">
        <v>247</v>
      </c>
    </row>
    <row r="307" spans="27:27" ht="18.75" customHeight="1" x14ac:dyDescent="0.25">
      <c r="AA307" s="45" t="s">
        <v>680</v>
      </c>
    </row>
    <row r="308" spans="27:27" ht="18.75" customHeight="1" x14ac:dyDescent="0.25">
      <c r="AA308" s="45" t="s">
        <v>681</v>
      </c>
    </row>
    <row r="309" spans="27:27" ht="18.75" customHeight="1" x14ac:dyDescent="0.25">
      <c r="AA309" s="45" t="s">
        <v>265</v>
      </c>
    </row>
    <row r="310" spans="27:27" ht="18.75" customHeight="1" x14ac:dyDescent="0.25">
      <c r="AA310" s="45" t="s">
        <v>682</v>
      </c>
    </row>
    <row r="311" spans="27:27" ht="18.75" customHeight="1" x14ac:dyDescent="0.25">
      <c r="AA311" s="45" t="s">
        <v>683</v>
      </c>
    </row>
    <row r="312" spans="27:27" ht="18.75" customHeight="1" x14ac:dyDescent="0.25">
      <c r="AA312" s="45" t="s">
        <v>684</v>
      </c>
    </row>
    <row r="313" spans="27:27" ht="18.75" customHeight="1" x14ac:dyDescent="0.25">
      <c r="AA313" s="45" t="s">
        <v>253</v>
      </c>
    </row>
    <row r="314" spans="27:27" ht="18.75" customHeight="1" x14ac:dyDescent="0.25">
      <c r="AA314" s="45" t="s">
        <v>454</v>
      </c>
    </row>
    <row r="315" spans="27:27" ht="18.75" customHeight="1" x14ac:dyDescent="0.25">
      <c r="AA315" s="45" t="s">
        <v>685</v>
      </c>
    </row>
    <row r="316" spans="27:27" ht="18.75" customHeight="1" x14ac:dyDescent="0.25">
      <c r="AA316" s="45" t="s">
        <v>686</v>
      </c>
    </row>
    <row r="317" spans="27:27" ht="18.75" customHeight="1" x14ac:dyDescent="0.25">
      <c r="AA317" s="45" t="s">
        <v>687</v>
      </c>
    </row>
    <row r="318" spans="27:27" ht="18.75" customHeight="1" x14ac:dyDescent="0.25">
      <c r="AA318" s="45" t="s">
        <v>688</v>
      </c>
    </row>
    <row r="319" spans="27:27" ht="18.75" customHeight="1" x14ac:dyDescent="0.25">
      <c r="AA319" s="45" t="s">
        <v>522</v>
      </c>
    </row>
    <row r="320" spans="27:27" ht="18.75" customHeight="1" x14ac:dyDescent="0.25">
      <c r="AA320" s="45" t="s">
        <v>689</v>
      </c>
    </row>
    <row r="321" spans="27:27" ht="18.75" customHeight="1" x14ac:dyDescent="0.25">
      <c r="AA321" s="45" t="s">
        <v>690</v>
      </c>
    </row>
    <row r="322" spans="27:27" ht="18.75" customHeight="1" x14ac:dyDescent="0.25">
      <c r="AA322" s="45" t="s">
        <v>258</v>
      </c>
    </row>
    <row r="323" spans="27:27" ht="18.75" customHeight="1" x14ac:dyDescent="0.25">
      <c r="AA323" s="45" t="s">
        <v>500</v>
      </c>
    </row>
    <row r="324" spans="27:27" ht="18.75" customHeight="1" x14ac:dyDescent="0.25">
      <c r="AA324" s="45" t="s">
        <v>264</v>
      </c>
    </row>
    <row r="325" spans="27:27" ht="18.75" customHeight="1" x14ac:dyDescent="0.25">
      <c r="AA325" s="45" t="s">
        <v>691</v>
      </c>
    </row>
    <row r="326" spans="27:27" ht="18.75" customHeight="1" x14ac:dyDescent="0.25">
      <c r="AA326" s="45" t="s">
        <v>692</v>
      </c>
    </row>
    <row r="327" spans="27:27" ht="18.75" customHeight="1" x14ac:dyDescent="0.25">
      <c r="AA327" s="45" t="s">
        <v>502</v>
      </c>
    </row>
    <row r="328" spans="27:27" ht="18.75" customHeight="1" x14ac:dyDescent="0.25">
      <c r="AA328" s="45" t="s">
        <v>693</v>
      </c>
    </row>
    <row r="329" spans="27:27" ht="18.75" customHeight="1" x14ac:dyDescent="0.25">
      <c r="AA329" s="45" t="s">
        <v>400</v>
      </c>
    </row>
    <row r="330" spans="27:27" ht="18.75" customHeight="1" x14ac:dyDescent="0.25">
      <c r="AA330" s="45" t="s">
        <v>503</v>
      </c>
    </row>
    <row r="331" spans="27:27" ht="18.75" customHeight="1" x14ac:dyDescent="0.25">
      <c r="AA331" s="45" t="s">
        <v>694</v>
      </c>
    </row>
    <row r="332" spans="27:27" ht="18.75" customHeight="1" x14ac:dyDescent="0.25">
      <c r="AA332" s="45" t="s">
        <v>457</v>
      </c>
    </row>
    <row r="333" spans="27:27" ht="18.75" customHeight="1" x14ac:dyDescent="0.25">
      <c r="AA333" s="45" t="s">
        <v>695</v>
      </c>
    </row>
    <row r="334" spans="27:27" ht="18.75" customHeight="1" x14ac:dyDescent="0.25">
      <c r="AA334" s="45" t="s">
        <v>540</v>
      </c>
    </row>
    <row r="335" spans="27:27" ht="18.75" customHeight="1" x14ac:dyDescent="0.25">
      <c r="AA335" s="45" t="s">
        <v>696</v>
      </c>
    </row>
    <row r="336" spans="27:27" ht="18.75" customHeight="1" x14ac:dyDescent="0.25">
      <c r="AA336" s="45" t="s">
        <v>697</v>
      </c>
    </row>
    <row r="337" spans="27:27" ht="18.75" customHeight="1" x14ac:dyDescent="0.25">
      <c r="AA337" s="45" t="s">
        <v>341</v>
      </c>
    </row>
    <row r="338" spans="27:27" ht="18.75" customHeight="1" x14ac:dyDescent="0.25">
      <c r="AA338" s="45" t="s">
        <v>347</v>
      </c>
    </row>
    <row r="339" spans="27:27" ht="18.75" customHeight="1" x14ac:dyDescent="0.25">
      <c r="AA339" s="45" t="s">
        <v>698</v>
      </c>
    </row>
    <row r="340" spans="27:27" ht="18.75" customHeight="1" x14ac:dyDescent="0.25">
      <c r="AA340" s="45" t="s">
        <v>699</v>
      </c>
    </row>
    <row r="341" spans="27:27" ht="18.75" customHeight="1" x14ac:dyDescent="0.25">
      <c r="AA341" s="45" t="s">
        <v>700</v>
      </c>
    </row>
    <row r="342" spans="27:27" ht="18.75" customHeight="1" x14ac:dyDescent="0.25">
      <c r="AA342" s="45" t="s">
        <v>701</v>
      </c>
    </row>
    <row r="343" spans="27:27" ht="18.75" customHeight="1" x14ac:dyDescent="0.25">
      <c r="AA343" s="45" t="s">
        <v>406</v>
      </c>
    </row>
    <row r="344" spans="27:27" ht="18.75" customHeight="1" x14ac:dyDescent="0.25">
      <c r="AA344" s="45" t="s">
        <v>271</v>
      </c>
    </row>
    <row r="345" spans="27:27" ht="18.75" customHeight="1" x14ac:dyDescent="0.25">
      <c r="AA345" s="45" t="s">
        <v>702</v>
      </c>
    </row>
    <row r="346" spans="27:27" ht="18.75" customHeight="1" x14ac:dyDescent="0.25">
      <c r="AA346" s="45" t="s">
        <v>703</v>
      </c>
    </row>
    <row r="347" spans="27:27" ht="18.75" customHeight="1" x14ac:dyDescent="0.25">
      <c r="AA347" s="45" t="s">
        <v>704</v>
      </c>
    </row>
    <row r="348" spans="27:27" ht="18.75" customHeight="1" x14ac:dyDescent="0.25">
      <c r="AA348" s="45" t="s">
        <v>705</v>
      </c>
    </row>
    <row r="349" spans="27:27" ht="18.75" customHeight="1" x14ac:dyDescent="0.25">
      <c r="AA349" s="45" t="s">
        <v>706</v>
      </c>
    </row>
    <row r="350" spans="27:27" ht="18.75" customHeight="1" x14ac:dyDescent="0.25">
      <c r="AA350" s="45" t="s">
        <v>707</v>
      </c>
    </row>
    <row r="351" spans="27:27" ht="18.75" customHeight="1" x14ac:dyDescent="0.25">
      <c r="AA351" s="45" t="s">
        <v>708</v>
      </c>
    </row>
    <row r="352" spans="27:27" ht="18.75" customHeight="1" x14ac:dyDescent="0.25">
      <c r="AA352" s="45" t="s">
        <v>535</v>
      </c>
    </row>
    <row r="353" spans="27:27" ht="18.75" customHeight="1" x14ac:dyDescent="0.25">
      <c r="AA353" s="45" t="s">
        <v>270</v>
      </c>
    </row>
    <row r="354" spans="27:27" ht="18.75" customHeight="1" x14ac:dyDescent="0.25">
      <c r="AA354" s="45" t="s">
        <v>415</v>
      </c>
    </row>
    <row r="355" spans="27:27" ht="18.75" customHeight="1" x14ac:dyDescent="0.25">
      <c r="AA355" s="45" t="s">
        <v>278</v>
      </c>
    </row>
    <row r="356" spans="27:27" ht="18.75" customHeight="1" x14ac:dyDescent="0.25">
      <c r="AA356" s="45" t="s">
        <v>709</v>
      </c>
    </row>
    <row r="357" spans="27:27" ht="18.75" customHeight="1" x14ac:dyDescent="0.25">
      <c r="AA357" s="45" t="s">
        <v>353</v>
      </c>
    </row>
    <row r="358" spans="27:27" ht="18.75" customHeight="1" x14ac:dyDescent="0.25">
      <c r="AA358" s="45" t="s">
        <v>710</v>
      </c>
    </row>
    <row r="359" spans="27:27" ht="18.75" customHeight="1" x14ac:dyDescent="0.25">
      <c r="AA359" s="45" t="s">
        <v>711</v>
      </c>
    </row>
    <row r="360" spans="27:27" ht="18.75" customHeight="1" x14ac:dyDescent="0.25">
      <c r="AA360" s="45" t="s">
        <v>712</v>
      </c>
    </row>
    <row r="361" spans="27:27" ht="18.75" customHeight="1" x14ac:dyDescent="0.25">
      <c r="AA361" s="45" t="s">
        <v>419</v>
      </c>
    </row>
  </sheetData>
  <sheetProtection sheet="1" objects="1" scenarios="1" selectLockedCells="1"/>
  <mergeCells count="39">
    <mergeCell ref="M4:N4"/>
    <mergeCell ref="M5:N5"/>
    <mergeCell ref="E2:G2"/>
    <mergeCell ref="E4:G4"/>
    <mergeCell ref="E3:G3"/>
    <mergeCell ref="E5:G5"/>
    <mergeCell ref="I5:J5"/>
    <mergeCell ref="I3:J3"/>
    <mergeCell ref="B24:E24"/>
    <mergeCell ref="I7:N7"/>
    <mergeCell ref="I8:L8"/>
    <mergeCell ref="I9:L9"/>
    <mergeCell ref="I10:L10"/>
    <mergeCell ref="I11:L11"/>
    <mergeCell ref="B23:E23"/>
    <mergeCell ref="B8:E8"/>
    <mergeCell ref="B9:E9"/>
    <mergeCell ref="B10:E10"/>
    <mergeCell ref="B11:E11"/>
    <mergeCell ref="B12:E12"/>
    <mergeCell ref="B13:E13"/>
    <mergeCell ref="B14:E14"/>
    <mergeCell ref="B16:E16"/>
    <mergeCell ref="B22:E22"/>
    <mergeCell ref="W3:Z3"/>
    <mergeCell ref="B2:C2"/>
    <mergeCell ref="B3:C3"/>
    <mergeCell ref="B4:C4"/>
    <mergeCell ref="B5:C5"/>
    <mergeCell ref="I2:J2"/>
    <mergeCell ref="I4:J4"/>
    <mergeCell ref="B17:E17"/>
    <mergeCell ref="B18:E18"/>
    <mergeCell ref="B19:E19"/>
    <mergeCell ref="B20:E20"/>
    <mergeCell ref="B21:E21"/>
    <mergeCell ref="I6:J6"/>
    <mergeCell ref="L2:N2"/>
    <mergeCell ref="L3:N3"/>
  </mergeCells>
  <conditionalFormatting sqref="F9:F14 M9:M10 M17:M21 M23:M28 F16:F24 M14:M15">
    <cfRule type="expression" dxfId="19" priority="13">
      <formula>IF($F$5=$R$5,FALSE,TRUE)</formula>
    </cfRule>
  </conditionalFormatting>
  <dataValidations count="4">
    <dataValidation type="list" allowBlank="1" showInputMessage="1" showErrorMessage="1" sqref="B5 D5">
      <formula1>$T$4:$T$22</formula1>
    </dataValidation>
    <dataValidation type="list" allowBlank="1" showInputMessage="1" showErrorMessage="1" sqref="I5">
      <formula1>$W$5:$W$8</formula1>
    </dataValidation>
    <dataValidation type="list" allowBlank="1" showInputMessage="1" showErrorMessage="1" sqref="E3">
      <formula1>$V$11:$V$13</formula1>
    </dataValidation>
    <dataValidation type="list" allowBlank="1" showInputMessage="1" showErrorMessage="1" sqref="L3:N3">
      <formula1>$AA$3:$AA$361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A76B6B9-28C7-4DBD-AB30-1666B68428E5}">
            <xm:f>IF('Localiza OFICINA'!L1=TRUE,TRUE,FALSE)</xm:f>
            <x14:dxf>
              <fill>
                <patternFill>
                  <bgColor theme="5" tint="0.79998168889431442"/>
                </patternFill>
              </fill>
              <border>
                <left style="thin">
                  <color theme="5" tint="-0.24994659260841701"/>
                </left>
                <right style="thin">
                  <color theme="5" tint="-0.24994659260841701"/>
                </right>
                <top style="thin">
                  <color theme="5" tint="-0.24994659260841701"/>
                </top>
                <bottom style="thin">
                  <color theme="5" tint="-0.24994659260841701"/>
                </bottom>
                <vertical/>
                <horizontal/>
              </border>
            </x14:dxf>
          </x14:cfRule>
          <xm:sqref>L5:N5</xm:sqref>
        </x14:conditionalFormatting>
        <x14:conditionalFormatting xmlns:xm="http://schemas.microsoft.com/office/excel/2006/main">
          <x14:cfRule type="expression" priority="1" id="{6647474E-335B-459C-8F9F-6858943EDB8A}">
            <xm:f>IF('Localiza OFICINA'!M1=TRUE,TRUE,FALSE)</xm:f>
            <x14:dxf>
              <fill>
                <patternFill>
                  <bgColor theme="5" tint="0.79998168889431442"/>
                </patternFill>
              </fill>
              <border>
                <left style="thin">
                  <color theme="5" tint="-0.24994659260841701"/>
                </left>
                <right style="thin">
                  <color theme="5" tint="-0.24994659260841701"/>
                </right>
                <top style="thin">
                  <color theme="5" tint="-0.24994659260841701"/>
                </top>
                <bottom style="thin">
                  <color theme="5" tint="-0.24994659260841701"/>
                </bottom>
                <vertical/>
                <horizontal/>
              </border>
            </x14:dxf>
          </x14:cfRule>
          <xm:sqref>L5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57"/>
  <sheetViews>
    <sheetView workbookViewId="0">
      <selection activeCell="E5" sqref="E5"/>
    </sheetView>
  </sheetViews>
  <sheetFormatPr baseColWidth="10" defaultRowHeight="18.75" customHeight="1" x14ac:dyDescent="0.25"/>
  <cols>
    <col min="1" max="1" width="3.5703125" style="1" customWidth="1"/>
    <col min="2" max="2" width="41.5703125" style="1" customWidth="1"/>
    <col min="3" max="3" width="22.85546875" style="1" customWidth="1"/>
    <col min="4" max="4" width="22.42578125" style="1" hidden="1" customWidth="1"/>
    <col min="5" max="5" width="25.7109375" style="1" customWidth="1"/>
    <col min="6" max="6" width="17.140625" style="1" customWidth="1"/>
    <col min="7" max="8" width="3.5703125" style="1" customWidth="1"/>
    <col min="9" max="9" width="27.140625" style="1" customWidth="1"/>
    <col min="10" max="10" width="17.85546875" style="1" customWidth="1"/>
    <col min="11" max="11" width="5" style="31" customWidth="1"/>
    <col min="12" max="12" width="10" style="1" customWidth="1"/>
    <col min="13" max="13" width="17.85546875" style="1" customWidth="1"/>
    <col min="14" max="14" width="3.5703125" style="1" customWidth="1"/>
    <col min="15" max="15" width="27.7109375" style="1" hidden="1" customWidth="1"/>
    <col min="16" max="16" width="11.42578125" style="1" hidden="1" customWidth="1"/>
    <col min="17" max="17" width="26.42578125" style="1" hidden="1" customWidth="1"/>
    <col min="18" max="19" width="11.42578125" style="1" hidden="1" customWidth="1"/>
    <col min="20" max="20" width="17.140625" style="1" hidden="1" customWidth="1"/>
    <col min="21" max="21" width="12.85546875" style="1" hidden="1" customWidth="1"/>
    <col min="22" max="22" width="19.7109375" style="1" hidden="1" customWidth="1"/>
    <col min="23" max="23" width="22.28515625" style="1" hidden="1" customWidth="1"/>
    <col min="24" max="27" width="17.140625" style="1" hidden="1" customWidth="1"/>
    <col min="28" max="28" width="17.140625" style="1" customWidth="1"/>
    <col min="29" max="29" width="11.42578125" style="1" customWidth="1"/>
    <col min="30" max="16384" width="11.42578125" style="1"/>
  </cols>
  <sheetData>
    <row r="2" spans="2:28" ht="18.75" customHeight="1" x14ac:dyDescent="0.25">
      <c r="B2" s="24" t="s">
        <v>126</v>
      </c>
      <c r="D2" s="24" t="s">
        <v>125</v>
      </c>
      <c r="E2" s="24" t="s">
        <v>124</v>
      </c>
      <c r="I2" s="217" t="s">
        <v>123</v>
      </c>
      <c r="J2" s="218"/>
      <c r="K2" s="218"/>
      <c r="L2" s="219"/>
      <c r="M2" s="30" t="s">
        <v>122</v>
      </c>
      <c r="Q2" s="215" t="s">
        <v>121</v>
      </c>
      <c r="R2" s="216"/>
      <c r="S2" s="216"/>
      <c r="T2" s="216"/>
      <c r="W2" s="5" t="s">
        <v>120</v>
      </c>
      <c r="X2" s="5" t="s">
        <v>119</v>
      </c>
      <c r="Y2" s="5" t="s">
        <v>119</v>
      </c>
      <c r="AA2" s="12" t="s">
        <v>118</v>
      </c>
      <c r="AB2" s="12"/>
    </row>
    <row r="3" spans="2:28" ht="37.5" customHeight="1" x14ac:dyDescent="0.25">
      <c r="B3" s="28">
        <f ca="1">'MODELO 651'!B3</f>
        <v>44557</v>
      </c>
      <c r="D3" s="1">
        <f ca="1">IF(ISBLANK(B3),"",IF(DATE(YEAR(B3),MONTH(B3),DAY(B3))&gt;DATE(YEAR(T28),MONTH(T28),DAY(T28)),2,IF(DATE(YEAR(B3),MONTH(B3),DAY(B3))&gt;DATE(YEAR(U28),MONTH(U28),DAY(U28)),3,IF(DATE(YEAR(B3),MONTH(B3),DAY(B3))&gt;DATE(YEAR(#REF!),MONTH(#REF!),DAY(#REF!)),4,IF(DATE(YEAR(B3),MONTH(B3),DAY(B3))&gt;DATE(YEAR(#REF!),MONTH(#REF!),DAY(#REF!)),5,IF(DATE(YEAR(B3),MONTH(B3),DAY(B3))&gt;DATE(YEAR(#REF!),MONTH(#REF!),DAY(#REF!)),6,IF(DATE(YEAR(B3),MONTH(B3),DAY(B3))&gt;DATE(YEAR(#REF!),MONTH(#REF!),DAY(#REF!)),7,IF(DATE(YEAR(B3),MONTH(B3),DAY(B3))&gt;DATE(YEAR(#REF!),MONTH(#REF!),DAY(#REF!)),8,9))))))))</f>
        <v>2</v>
      </c>
      <c r="E3" s="27" t="str">
        <f>'MODELO 651'!I5</f>
        <v>0 .. 402.678,11 €</v>
      </c>
      <c r="I3" s="220" t="s">
        <v>134</v>
      </c>
      <c r="J3" s="216"/>
      <c r="K3" s="216"/>
      <c r="L3" s="216"/>
      <c r="M3" s="32">
        <f>B5-B10</f>
        <v>25000</v>
      </c>
      <c r="O3" s="1" t="s">
        <v>111</v>
      </c>
      <c r="P3" s="1" t="s">
        <v>117</v>
      </c>
      <c r="Q3" s="21" t="s">
        <v>116</v>
      </c>
      <c r="R3" s="26" t="s">
        <v>72</v>
      </c>
      <c r="S3" s="26" t="s">
        <v>49</v>
      </c>
      <c r="T3" s="26" t="s">
        <v>45</v>
      </c>
      <c r="W3" s="5" t="s">
        <v>115</v>
      </c>
      <c r="X3" s="5" t="s">
        <v>114</v>
      </c>
      <c r="Y3" s="5" t="s">
        <v>72</v>
      </c>
      <c r="Z3" s="5" t="s">
        <v>72</v>
      </c>
      <c r="AA3" s="12" t="s">
        <v>113</v>
      </c>
      <c r="AB3" s="12"/>
    </row>
    <row r="4" spans="2:28" ht="18.75" customHeight="1" x14ac:dyDescent="0.25">
      <c r="B4" s="24" t="s">
        <v>112</v>
      </c>
      <c r="C4" s="24" t="s">
        <v>111</v>
      </c>
      <c r="E4" s="24" t="s">
        <v>110</v>
      </c>
      <c r="I4" s="221" t="s">
        <v>109</v>
      </c>
      <c r="J4" s="216"/>
      <c r="K4" s="216"/>
      <c r="L4" s="216"/>
      <c r="M4" s="32">
        <f>M3*F10</f>
        <v>1750.0000000000002</v>
      </c>
      <c r="O4" s="1" t="s">
        <v>108</v>
      </c>
      <c r="P4" s="1" t="s">
        <v>107</v>
      </c>
      <c r="Q4" s="21" t="s">
        <v>106</v>
      </c>
      <c r="R4" s="21">
        <v>1</v>
      </c>
      <c r="S4" s="21">
        <v>1.5882000000000001</v>
      </c>
      <c r="T4" s="21">
        <v>2</v>
      </c>
      <c r="W4" s="5" t="s">
        <v>105</v>
      </c>
      <c r="X4" s="5" t="s">
        <v>73</v>
      </c>
      <c r="Y4" s="5" t="s">
        <v>72</v>
      </c>
      <c r="Z4" s="5" t="s">
        <v>49</v>
      </c>
      <c r="AA4" s="12" t="s">
        <v>104</v>
      </c>
      <c r="AB4" s="12"/>
    </row>
    <row r="5" spans="2:28" ht="37.5" customHeight="1" x14ac:dyDescent="0.25">
      <c r="B5" s="25">
        <f>'MODELO 651'!G24</f>
        <v>75000</v>
      </c>
      <c r="C5" s="25" t="s">
        <v>103</v>
      </c>
      <c r="E5" s="25" t="str">
        <f>VLOOKUP('MODELO 651'!E3,'MODELO 651'!V11:W13,2,0)</f>
        <v>No</v>
      </c>
      <c r="I5" s="221" t="s">
        <v>135</v>
      </c>
      <c r="J5" s="216"/>
      <c r="K5" s="216"/>
      <c r="L5" s="216"/>
      <c r="M5" s="32">
        <f>C10+M4</f>
        <v>4250</v>
      </c>
      <c r="O5" s="1" t="s">
        <v>103</v>
      </c>
      <c r="P5" s="1" t="s">
        <v>102</v>
      </c>
      <c r="Q5" s="21" t="s">
        <v>101</v>
      </c>
      <c r="R5" s="21">
        <v>1</v>
      </c>
      <c r="S5" s="21">
        <v>1.6676</v>
      </c>
      <c r="T5" s="21">
        <v>2.1</v>
      </c>
      <c r="W5" s="5" t="s">
        <v>100</v>
      </c>
      <c r="X5" s="5" t="s">
        <v>73</v>
      </c>
      <c r="Y5" s="5" t="s">
        <v>72</v>
      </c>
      <c r="Z5" s="5" t="s">
        <v>45</v>
      </c>
      <c r="AA5" s="12" t="s">
        <v>99</v>
      </c>
      <c r="AB5" s="12"/>
    </row>
    <row r="6" spans="2:28" ht="18.75" customHeight="1" thickBot="1" x14ac:dyDescent="0.3">
      <c r="B6" s="24" t="s">
        <v>98</v>
      </c>
      <c r="C6" s="24" t="s">
        <v>97</v>
      </c>
      <c r="D6" s="24" t="s">
        <v>96</v>
      </c>
      <c r="E6" s="24" t="s">
        <v>95</v>
      </c>
      <c r="I6" s="221" t="s">
        <v>94</v>
      </c>
      <c r="J6" s="216"/>
      <c r="K6" s="216"/>
      <c r="L6" s="216"/>
      <c r="M6" s="33">
        <f>IF(B7="","",M5*E7)</f>
        <v>4250</v>
      </c>
      <c r="O6" s="1" t="s">
        <v>93</v>
      </c>
      <c r="Q6" s="21" t="s">
        <v>92</v>
      </c>
      <c r="R6" s="21">
        <v>1</v>
      </c>
      <c r="S6" s="21">
        <v>1.7471000000000001</v>
      </c>
      <c r="T6" s="21">
        <v>2.2000000000000002</v>
      </c>
      <c r="W6" s="5" t="s">
        <v>91</v>
      </c>
      <c r="X6" s="5" t="s">
        <v>73</v>
      </c>
      <c r="Y6" s="5" t="s">
        <v>72</v>
      </c>
      <c r="AA6" s="12"/>
      <c r="AB6" s="12"/>
    </row>
    <row r="7" spans="2:28" ht="37.5" customHeight="1" thickBot="1" x14ac:dyDescent="0.3">
      <c r="B7" s="23" t="str">
        <f>'MODELO 651'!B5:C5</f>
        <v>Hijo/a</v>
      </c>
      <c r="C7" s="22" t="str">
        <f>IF(B7="","",VLOOKUP(B7,W3:X21,2,0))</f>
        <v>GRUPO II</v>
      </c>
      <c r="D7" s="22" t="str">
        <f>IF(B7="","",VLOOKUP(B7,W3:Y21,3,0))</f>
        <v>GRUPO I / II</v>
      </c>
      <c r="E7" s="22">
        <f>IF(B7="","",VLOOKUP(E3,Q4:T7,VLOOKUP(D7,Z3:AA5,2,0),0))</f>
        <v>1</v>
      </c>
      <c r="I7" s="222">
        <f>M6</f>
        <v>4250</v>
      </c>
      <c r="J7" s="216"/>
      <c r="K7" s="216"/>
      <c r="L7" s="216"/>
      <c r="M7" s="34" t="s">
        <v>90</v>
      </c>
      <c r="Q7" s="21" t="s">
        <v>89</v>
      </c>
      <c r="R7" s="21">
        <v>1</v>
      </c>
      <c r="S7" s="21">
        <v>1.9058999999999999</v>
      </c>
      <c r="T7" s="21">
        <v>2.4</v>
      </c>
      <c r="W7" s="5" t="s">
        <v>88</v>
      </c>
      <c r="X7" s="5" t="s">
        <v>73</v>
      </c>
      <c r="Y7" s="5" t="s">
        <v>72</v>
      </c>
      <c r="AA7" s="12"/>
      <c r="AB7" s="12"/>
    </row>
    <row r="8" spans="2:28" ht="18.75" customHeight="1" x14ac:dyDescent="0.25">
      <c r="I8" s="20"/>
      <c r="W8" s="5" t="s">
        <v>87</v>
      </c>
      <c r="X8" s="5" t="s">
        <v>73</v>
      </c>
      <c r="Y8" s="5" t="s">
        <v>72</v>
      </c>
      <c r="AA8" s="12"/>
      <c r="AB8" s="12"/>
    </row>
    <row r="9" spans="2:28" ht="37.5" customHeight="1" x14ac:dyDescent="0.25">
      <c r="B9" s="19" t="s">
        <v>79</v>
      </c>
      <c r="C9" s="19" t="s">
        <v>78</v>
      </c>
      <c r="E9" s="19" t="s">
        <v>77</v>
      </c>
      <c r="F9" s="19" t="s">
        <v>76</v>
      </c>
      <c r="I9" s="223" t="s">
        <v>86</v>
      </c>
      <c r="J9" s="224"/>
      <c r="K9" s="218"/>
      <c r="L9" s="218"/>
      <c r="M9" s="218"/>
      <c r="O9" s="1" t="str">
        <f>IF(AND(D7="GRUPO I / II",C5=O5,E5="Sí"),"T2",IF(AND(D7="GRUPO I / II",OR(C5=O4,C5=O6,AND(C5=O5,E5="No"))),"T1","T3"))</f>
        <v>T1</v>
      </c>
      <c r="Q9" s="15" t="s">
        <v>79</v>
      </c>
      <c r="R9" s="15" t="s">
        <v>78</v>
      </c>
      <c r="S9" s="15" t="s">
        <v>77</v>
      </c>
      <c r="T9" s="15" t="s">
        <v>76</v>
      </c>
      <c r="W9" s="5" t="s">
        <v>85</v>
      </c>
      <c r="X9" s="5" t="s">
        <v>73</v>
      </c>
      <c r="Y9" s="5" t="s">
        <v>72</v>
      </c>
      <c r="AA9" s="12"/>
      <c r="AB9" s="12"/>
    </row>
    <row r="10" spans="2:28" ht="18.75" customHeight="1" x14ac:dyDescent="0.25">
      <c r="B10" s="18">
        <f>IF($O$11="","",VLOOKUP($O$11,$P$10:$U$57,2,0))</f>
        <v>50000</v>
      </c>
      <c r="C10" s="18">
        <f>IF($O$11="","",VLOOKUP($O$11,$P$10:$U$57,3,0))</f>
        <v>2500</v>
      </c>
      <c r="D10" s="3"/>
      <c r="E10" s="18">
        <f>IF($O$11="","",VLOOKUP($O$11,$P$10:$U$57,4,0))</f>
        <v>75000</v>
      </c>
      <c r="F10" s="17">
        <f>IF($O$11="","",VLOOKUP($O$11,$P$10:$U$57,5,0))</f>
        <v>7.0000000000000007E-2</v>
      </c>
      <c r="I10" s="225" t="s">
        <v>84</v>
      </c>
      <c r="J10" s="226"/>
      <c r="K10" s="226"/>
      <c r="L10" s="226"/>
      <c r="M10" s="226"/>
      <c r="O10" s="1" t="str">
        <f>IF(B5&lt;B14,"F1",IF(B5&lt;B15,"F2",IF(B5&lt;B16,"F3",IF(B5&lt;B17,"F4",IF(B5&lt;B18,"F5",IF(B5&lt;B19,"F6",IF(B5&lt;B20,"F7",IF(B5&lt;B21,"F8",IF(B5&lt;B22,"F9",IF(B5&lt;B23,"F10",IF(B5&lt;B24,"F11",IF(B5&lt;B25,"F12",IF(B5&lt;B26,"F13",IF(B5&lt;B27,"F14",IF(B5&lt;B28,"F15","F16")))))))))))))))</f>
        <v>F2</v>
      </c>
      <c r="P10" s="1" t="s">
        <v>83</v>
      </c>
      <c r="Q10" s="3">
        <v>0</v>
      </c>
      <c r="R10" s="3">
        <v>0</v>
      </c>
      <c r="S10" s="3">
        <v>50000</v>
      </c>
      <c r="T10" s="2">
        <v>0.05</v>
      </c>
      <c r="U10" s="1">
        <v>0.05</v>
      </c>
      <c r="W10" s="5" t="s">
        <v>82</v>
      </c>
      <c r="X10" s="5" t="s">
        <v>73</v>
      </c>
      <c r="Y10" s="5" t="s">
        <v>72</v>
      </c>
      <c r="AA10" s="12"/>
      <c r="AB10" s="12"/>
    </row>
    <row r="11" spans="2:28" ht="18.75" customHeight="1" x14ac:dyDescent="0.25">
      <c r="E11" s="14"/>
      <c r="F11" s="16"/>
      <c r="I11" s="226"/>
      <c r="J11" s="226"/>
      <c r="K11" s="226"/>
      <c r="L11" s="226"/>
      <c r="M11" s="226"/>
      <c r="O11" s="1" t="str">
        <f>CONCATENATE(O9,O10)</f>
        <v>T1F2</v>
      </c>
      <c r="P11" s="1" t="s">
        <v>81</v>
      </c>
      <c r="Q11" s="3">
        <v>50000</v>
      </c>
      <c r="R11" s="3">
        <v>2500</v>
      </c>
      <c r="S11" s="3">
        <v>75000</v>
      </c>
      <c r="T11" s="2">
        <v>7.0000000000000007E-2</v>
      </c>
      <c r="U11" s="1">
        <v>7.0000000000000007E-2</v>
      </c>
      <c r="W11" s="5" t="s">
        <v>80</v>
      </c>
      <c r="X11" s="5" t="s">
        <v>73</v>
      </c>
      <c r="Y11" s="5" t="s">
        <v>72</v>
      </c>
      <c r="AA11" s="12"/>
      <c r="AB11" s="12"/>
    </row>
    <row r="12" spans="2:28" ht="37.5" customHeight="1" x14ac:dyDescent="0.25">
      <c r="B12" s="15" t="s">
        <v>79</v>
      </c>
      <c r="C12" s="15" t="s">
        <v>78</v>
      </c>
      <c r="E12" s="15" t="s">
        <v>77</v>
      </c>
      <c r="F12" s="15" t="s">
        <v>76</v>
      </c>
      <c r="I12" s="226"/>
      <c r="J12" s="226"/>
      <c r="K12" s="226"/>
      <c r="L12" s="226"/>
      <c r="M12" s="226"/>
      <c r="P12" s="14" t="s">
        <v>75</v>
      </c>
      <c r="Q12" s="3">
        <v>125000</v>
      </c>
      <c r="R12" s="3">
        <v>7750</v>
      </c>
      <c r="S12" s="3">
        <v>175000</v>
      </c>
      <c r="T12" s="2">
        <v>0.09</v>
      </c>
      <c r="U12" s="1">
        <v>0.09</v>
      </c>
      <c r="W12" s="5" t="s">
        <v>74</v>
      </c>
      <c r="X12" s="5" t="s">
        <v>73</v>
      </c>
      <c r="Y12" s="5" t="s">
        <v>72</v>
      </c>
      <c r="AA12" s="12"/>
      <c r="AB12" s="12"/>
    </row>
    <row r="13" spans="2:28" ht="18.75" customHeight="1" x14ac:dyDescent="0.25">
      <c r="B13" s="8">
        <f>IF($O$9="","",IF(ISBLANK(VLOOKUP(CONCATENATE($O$9,"F1"),$P$10:$U$57,2,0)),"",VLOOKUP(CONCATENATE($O$9,"F1"),$P$10:$U$57,2,0)))</f>
        <v>0</v>
      </c>
      <c r="C13" s="8">
        <f>IF($O$9="","",IF(ISBLANK(VLOOKUP(CONCATENATE($O$9,"F1"),$P$10:$U$57,2,0)),"",VLOOKUP(CONCATENATE($O$9,"F1"),$P$10:$U$57,3,0)))</f>
        <v>0</v>
      </c>
      <c r="D13" s="3" t="s">
        <v>71</v>
      </c>
      <c r="E13" s="8">
        <f>IF($O$9="","",IF(ISBLANK(VLOOKUP(CONCATENATE($O$9,"F1"),$P$10:$U$57,2,0)),"",VLOOKUP(CONCATENATE($O$9,"F1"),$P$10:$U$57,4,0)))</f>
        <v>50000</v>
      </c>
      <c r="F13" s="7">
        <f>IF($O$9="","",IF(ISBLANK(VLOOKUP(CONCATENATE($O$9,"F1"),$P$10:$U$57,2,0)),"",VLOOKUP(CONCATENATE($O$9,"F1"),$P$10:$U$57,5,0)))</f>
        <v>0.05</v>
      </c>
      <c r="I13" s="13"/>
      <c r="J13" s="13"/>
      <c r="O13" s="1" t="str">
        <f>IF(B5&lt;B14,"F1",IF(B5&lt;B15,"F2",IF(B5&lt;B16,"F3")))</f>
        <v>F2</v>
      </c>
      <c r="P13" s="1" t="s">
        <v>70</v>
      </c>
      <c r="Q13" s="3">
        <v>300000</v>
      </c>
      <c r="R13" s="3">
        <v>23500</v>
      </c>
      <c r="S13" s="3">
        <v>500000</v>
      </c>
      <c r="T13" s="2">
        <v>0.11</v>
      </c>
      <c r="U13" s="1">
        <v>0.11</v>
      </c>
      <c r="W13" s="5" t="s">
        <v>69</v>
      </c>
      <c r="X13" s="5" t="s">
        <v>49</v>
      </c>
      <c r="Y13" s="5" t="s">
        <v>49</v>
      </c>
    </row>
    <row r="14" spans="2:28" ht="18.75" customHeight="1" x14ac:dyDescent="0.25">
      <c r="B14" s="8">
        <f>IF($O$9="","",IF(ISBLANK(VLOOKUP(CONCATENATE($O$9,"F2"),$P$10:$U$57,2,0)),"",VLOOKUP(CONCATENATE($O$9,"F2"),$P$10:$U$57,2,0)))</f>
        <v>50000</v>
      </c>
      <c r="C14" s="8">
        <f>IF($O$9="","",IF(ISBLANK(VLOOKUP(CONCATENATE($O$9,"F2"),$P$10:$U$57,2,0)),"",VLOOKUP(CONCATENATE($O$9,"F2"),$P$10:$U$57,3,0)))</f>
        <v>2500</v>
      </c>
      <c r="D14" s="3" t="s">
        <v>68</v>
      </c>
      <c r="E14" s="8">
        <f>IF($O$9="","",IF(ISBLANK(VLOOKUP(CONCATENATE($O$9,"F2"),$P$10:$U$57,2,0)),"",VLOOKUP(CONCATENATE($O$9,"F2"),$P$10:$U$57,4,0)))</f>
        <v>75000</v>
      </c>
      <c r="F14" s="7">
        <f>IF($O$9="","",IF(ISBLANK(VLOOKUP(CONCATENATE($O$9,"F2"),$P$10:$U$57,2,0)),"",VLOOKUP(CONCATENATE($O$9,"F2"),$P$10:$U$57,5,0)))</f>
        <v>7.0000000000000007E-2</v>
      </c>
      <c r="I14" s="227" t="s">
        <v>141</v>
      </c>
      <c r="J14" s="228"/>
      <c r="K14" s="229"/>
      <c r="L14" s="229"/>
      <c r="M14" s="229"/>
      <c r="P14" s="1" t="s">
        <v>67</v>
      </c>
      <c r="Q14" s="3">
        <v>800000</v>
      </c>
      <c r="R14" s="3">
        <v>78500</v>
      </c>
      <c r="S14" s="3">
        <v>800000</v>
      </c>
      <c r="T14" s="2">
        <v>0.15</v>
      </c>
      <c r="U14" s="1">
        <v>0.15</v>
      </c>
      <c r="W14" s="5" t="s">
        <v>66</v>
      </c>
      <c r="X14" s="5" t="s">
        <v>49</v>
      </c>
      <c r="Y14" s="5" t="s">
        <v>49</v>
      </c>
    </row>
    <row r="15" spans="2:28" ht="18.75" customHeight="1" x14ac:dyDescent="0.25">
      <c r="B15" s="8">
        <f>IF($O$9="","",IF(ISBLANK(VLOOKUP(CONCATENATE($O$9,"F3"),$P$10:$U$57,2,0)),"",VLOOKUP(CONCATENATE($O$9,"F3"),$P$10:$U$57,2,0)))</f>
        <v>125000</v>
      </c>
      <c r="C15" s="8">
        <f>IF($O$9="","",IF(ISBLANK(VLOOKUP(CONCATENATE($O$9,"F3"),$P$10:$U$57,2,0)),"",VLOOKUP(CONCATENATE($O$9,"F3"),$P$10:$U$57,3,0)))</f>
        <v>7750</v>
      </c>
      <c r="D15" s="3" t="s">
        <v>65</v>
      </c>
      <c r="E15" s="8">
        <f>IF($O$9="","",IF(ISBLANK(VLOOKUP(CONCATENATE($O$9,"F3"),$P$10:$U$57,2,0)),"",VLOOKUP(CONCATENATE($O$9,"F3"),$P$10:$U$57,4,0)))</f>
        <v>175000</v>
      </c>
      <c r="F15" s="7">
        <f>IF($O$9="","",IF(ISBLANK(VLOOKUP(CONCATENATE($O$9,"F3"),$P$10:$U$57,2,0)),"",VLOOKUP(CONCATENATE($O$9,"F3"),$P$10:$U$57,5,0)))</f>
        <v>0.09</v>
      </c>
      <c r="H15" s="35">
        <v>1</v>
      </c>
      <c r="I15" s="211" t="s">
        <v>127</v>
      </c>
      <c r="J15" s="212"/>
      <c r="K15" s="212"/>
      <c r="L15" s="212"/>
      <c r="M15" s="40">
        <f>B5</f>
        <v>75000</v>
      </c>
      <c r="P15" s="1" t="s">
        <v>64</v>
      </c>
      <c r="Q15" s="3">
        <v>1600000</v>
      </c>
      <c r="R15" s="3">
        <v>198500</v>
      </c>
      <c r="S15" s="3" t="s">
        <v>0</v>
      </c>
      <c r="T15" s="2">
        <v>0.18</v>
      </c>
      <c r="U15" s="1">
        <v>0.18</v>
      </c>
      <c r="W15" s="5" t="s">
        <v>63</v>
      </c>
      <c r="X15" s="5" t="s">
        <v>49</v>
      </c>
      <c r="Y15" s="5" t="s">
        <v>49</v>
      </c>
    </row>
    <row r="16" spans="2:28" ht="18.75" customHeight="1" x14ac:dyDescent="0.25">
      <c r="B16" s="8">
        <f>IF($O$9="","",IF(ISBLANK(VLOOKUP(CONCATENATE($O$9,"F4"),$P$10:$U$57,2,0)),"",VLOOKUP(CONCATENATE($O$9,"F4"),$P$10:$U$57,2,0)))</f>
        <v>300000</v>
      </c>
      <c r="C16" s="8">
        <f>IF($O$9="","",IF(ISBLANK(VLOOKUP(CONCATENATE($O$9,"F4"),$P$10:$U$57,2,0)),"",VLOOKUP(CONCATENATE($O$9,"F4"),$P$10:$U$57,3,0)))</f>
        <v>23500</v>
      </c>
      <c r="D16" s="3" t="s">
        <v>62</v>
      </c>
      <c r="E16" s="8">
        <f>IF($O$9="","",IF(ISBLANK(VLOOKUP(CONCATENATE($O$9,"F4"),$P$10:$U$57,2,0)),"",VLOOKUP(CONCATENATE($O$9,"F4"),$P$10:$U$57,4,0)))</f>
        <v>500000</v>
      </c>
      <c r="F16" s="7">
        <f>IF($O$9="","",IF(ISBLANK(VLOOKUP(CONCATENATE($O$9,"F4"),$P$10:$U$57,2,0)),"",VLOOKUP(CONCATENATE($O$9,"F4"),$P$10:$U$57,5,0)))</f>
        <v>0.11</v>
      </c>
      <c r="H16" s="35">
        <v>11</v>
      </c>
      <c r="I16" s="209" t="s">
        <v>128</v>
      </c>
      <c r="J16" s="210"/>
      <c r="K16" s="210"/>
      <c r="L16" s="210"/>
      <c r="M16" s="40">
        <f>M15</f>
        <v>75000</v>
      </c>
      <c r="P16" s="1" t="s">
        <v>61</v>
      </c>
      <c r="Q16" s="3"/>
      <c r="R16" s="3"/>
      <c r="S16" s="3"/>
      <c r="T16" s="2"/>
      <c r="W16" s="5" t="s">
        <v>190</v>
      </c>
      <c r="X16" s="5" t="s">
        <v>49</v>
      </c>
      <c r="Y16" s="5" t="s">
        <v>49</v>
      </c>
    </row>
    <row r="17" spans="2:28" ht="18.75" customHeight="1" x14ac:dyDescent="0.25">
      <c r="B17" s="8">
        <f>IF($O$9="","",IF(ISBLANK(VLOOKUP(CONCATENATE($O$9,"F5"),$P$10:$U$57,2,0)),"",VLOOKUP(CONCATENATE($O$9,"F5"),$P$10:$U$57,2,0)))</f>
        <v>800000</v>
      </c>
      <c r="C17" s="8">
        <f>IF($O$9="","",IF(ISBLANK(VLOOKUP(CONCATENATE($O$9,"F5"),$P$10:$U$57,2,0)),"",VLOOKUP(CONCATENATE($O$9,"F5"),$P$10:$U$57,3,0)))</f>
        <v>78500</v>
      </c>
      <c r="D17" s="3" t="s">
        <v>60</v>
      </c>
      <c r="E17" s="8">
        <f>IF($O$9="","",IF(ISBLANK(VLOOKUP(CONCATENATE($O$9,"F5"),$P$10:$U$57,2,0)),"",VLOOKUP(CONCATENATE($O$9,"F5"),$P$10:$U$57,4,0)))</f>
        <v>800000</v>
      </c>
      <c r="F17" s="7">
        <f>IF($O$9="","",IF(ISBLANK(VLOOKUP(CONCATENATE($O$9,"F5"),$P$10:$U$57,2,0)),"",VLOOKUP(CONCATENATE($O$9,"F5"),$P$10:$U$57,5,0)))</f>
        <v>0.15</v>
      </c>
      <c r="H17" s="35">
        <v>23</v>
      </c>
      <c r="I17" s="209" t="s">
        <v>129</v>
      </c>
      <c r="J17" s="210"/>
      <c r="K17" s="210"/>
      <c r="L17" s="210"/>
      <c r="M17" s="40">
        <f>M16</f>
        <v>75000</v>
      </c>
      <c r="P17" s="1" t="s">
        <v>59</v>
      </c>
      <c r="Q17" s="3"/>
      <c r="R17" s="3"/>
      <c r="S17" s="3"/>
      <c r="T17" s="2"/>
      <c r="W17" s="5" t="s">
        <v>191</v>
      </c>
      <c r="X17" s="5" t="s">
        <v>49</v>
      </c>
      <c r="Y17" s="5" t="s">
        <v>49</v>
      </c>
    </row>
    <row r="18" spans="2:28" ht="15" x14ac:dyDescent="0.25">
      <c r="B18" s="8">
        <f>IF($O$9="","",IF(ISBLANK(VLOOKUP(CONCATENATE($O$9,"F6"),$P$10:$U$57,2,0)),"",VLOOKUP(CONCATENATE($O$9,"F6"),$P$10:$U$57,2,0)))</f>
        <v>1600000</v>
      </c>
      <c r="C18" s="8">
        <f>IF($O$9="","",IF(ISBLANK(VLOOKUP(CONCATENATE($O$9,"F6"),$P$10:$U$57,2,0)),"",VLOOKUP(CONCATENATE($O$9,"F6"),$P$10:$U$57,3,0)))</f>
        <v>198500</v>
      </c>
      <c r="D18" s="3" t="s">
        <v>58</v>
      </c>
      <c r="E18" s="8" t="str">
        <f>IF($O$9="","",IF(ISBLANK(VLOOKUP(CONCATENATE($O$9,"F6"),$P$10:$U$57,2,0)),"",VLOOKUP(CONCATENATE($O$9,"F6"),$P$10:$U$57,4,0)))</f>
        <v>En adelante</v>
      </c>
      <c r="F18" s="7">
        <f>IF($O$9="","",IF(ISBLANK(VLOOKUP(CONCATENATE($O$9,"F6"),$P$10:$U$57,2,0)),"",VLOOKUP(CONCATENATE($O$9,"F6"),$P$10:$U$57,5,0)))</f>
        <v>0.18</v>
      </c>
      <c r="H18" s="35">
        <v>27</v>
      </c>
      <c r="I18" s="211" t="s">
        <v>130</v>
      </c>
      <c r="J18" s="212"/>
      <c r="K18" s="212"/>
      <c r="L18" s="212"/>
      <c r="M18" s="40">
        <f>M17</f>
        <v>75000</v>
      </c>
      <c r="P18" s="1" t="s">
        <v>57</v>
      </c>
      <c r="Q18" s="3"/>
      <c r="R18" s="3"/>
      <c r="S18" s="3"/>
      <c r="T18" s="2"/>
      <c r="V18" s="12"/>
      <c r="W18" s="5" t="s">
        <v>56</v>
      </c>
      <c r="X18" s="5" t="s">
        <v>49</v>
      </c>
      <c r="Y18" s="5" t="s">
        <v>49</v>
      </c>
    </row>
    <row r="19" spans="2:28" ht="18.75" customHeight="1" x14ac:dyDescent="0.25">
      <c r="B19" s="8" t="str">
        <f>IF($O$9="","",IF(ISBLANK(VLOOKUP(CONCATENATE($O$9,"F7"),$P$10:$U$57,2,0)),"",VLOOKUP(CONCATENATE($O$9,"F7"),$P$10:$U$57,2,0)))</f>
        <v/>
      </c>
      <c r="C19" s="8" t="str">
        <f>IF($O$9="","",IF(ISBLANK(VLOOKUP(CONCATENATE($O$9,"F7"),$P$10:$U$57,2,0)),"",VLOOKUP(CONCATENATE($O$9,"F7"),$P$10:$U$57,3,0)))</f>
        <v/>
      </c>
      <c r="D19" s="3" t="s">
        <v>55</v>
      </c>
      <c r="E19" s="8" t="str">
        <f>IF($O$9="","",IF(ISBLANK(VLOOKUP(CONCATENATE($O$9,"F7"),$P$10:$U$57,2,0)),"",VLOOKUP(CONCATENATE($O$9,"F7"),$P$10:$U$57,4,0)))</f>
        <v/>
      </c>
      <c r="F19" s="7" t="str">
        <f>IF($O$9="","",IF(ISBLANK(VLOOKUP(CONCATENATE($O$9,"F7"),$P$10:$U$57,2,0)),"",VLOOKUP(CONCATENATE($O$9,"F7"),$P$10:$U$57,5,0)))</f>
        <v/>
      </c>
      <c r="I19" s="36" t="s">
        <v>131</v>
      </c>
      <c r="J19" s="39">
        <f>B10</f>
        <v>50000</v>
      </c>
      <c r="K19" s="37"/>
      <c r="L19" s="38"/>
      <c r="M19" s="39">
        <f>C10</f>
        <v>2500</v>
      </c>
      <c r="P19" s="1" t="s">
        <v>54</v>
      </c>
      <c r="Q19" s="3"/>
      <c r="R19" s="3"/>
      <c r="S19" s="3"/>
      <c r="T19" s="2"/>
      <c r="V19" s="12"/>
      <c r="W19" s="5" t="s">
        <v>53</v>
      </c>
      <c r="X19" s="5" t="s">
        <v>49</v>
      </c>
      <c r="Y19" s="5" t="s">
        <v>49</v>
      </c>
    </row>
    <row r="20" spans="2:28" ht="15" x14ac:dyDescent="0.25">
      <c r="B20" s="8" t="str">
        <f>IF($O$9="","",IF(ISBLANK(VLOOKUP(CONCATENATE($O$9,"F8"),$P$10:$U$57,2,0)),"",VLOOKUP(CONCATENATE($O$9,"F8"),$P$10:$U$57,2,0)))</f>
        <v/>
      </c>
      <c r="C20" s="8" t="str">
        <f>IF($O$9="","",IF(ISBLANK(VLOOKUP(CONCATENATE($O$9,"F8"),$P$10:$U$57,2,0)),"",VLOOKUP(CONCATENATE($O$9,"F8"),$P$10:$U$57,3,0)))</f>
        <v/>
      </c>
      <c r="D20" s="3" t="s">
        <v>52</v>
      </c>
      <c r="E20" s="8" t="str">
        <f>IF($O$9="","",IF(ISBLANK(VLOOKUP(CONCATENATE($O$9,"F8"),$P$10:$U$57,2,0)),"",VLOOKUP(CONCATENATE($O$9,"F8"),$P$10:$U$57,4,0)))</f>
        <v/>
      </c>
      <c r="F20" s="7" t="str">
        <f>IF($O$9="","",IF(ISBLANK(VLOOKUP(CONCATENATE($O$9,"F8"),$P$10:$U$57,2,0)),"",VLOOKUP(CONCATENATE($O$9,"F8"),$P$10:$U$57,5,0)))</f>
        <v/>
      </c>
      <c r="I20" s="36" t="s">
        <v>132</v>
      </c>
      <c r="J20" s="39">
        <f>M3</f>
        <v>25000</v>
      </c>
      <c r="K20" s="37" t="s">
        <v>133</v>
      </c>
      <c r="L20" s="42">
        <f>F10</f>
        <v>7.0000000000000007E-2</v>
      </c>
      <c r="M20" s="39">
        <f>M4</f>
        <v>1750.0000000000002</v>
      </c>
      <c r="P20" s="1" t="s">
        <v>51</v>
      </c>
      <c r="Q20" s="3"/>
      <c r="R20" s="3"/>
      <c r="S20" s="3"/>
      <c r="T20" s="2"/>
      <c r="V20" s="12"/>
      <c r="W20" s="5" t="s">
        <v>50</v>
      </c>
      <c r="X20" s="5" t="s">
        <v>49</v>
      </c>
      <c r="Y20" s="5" t="s">
        <v>49</v>
      </c>
    </row>
    <row r="21" spans="2:28" ht="18.75" customHeight="1" x14ac:dyDescent="0.25">
      <c r="B21" s="8" t="str">
        <f>IF($O$9="","",IF(ISBLANK(VLOOKUP(CONCATENATE($O$9,"F9"),$P$10:$U$57,2,0)),"",VLOOKUP(CONCATENATE($O$9,"F9"),$P$10:$U$57,2,0)))</f>
        <v/>
      </c>
      <c r="C21" s="8" t="str">
        <f>IF($O$9="","",IF(ISBLANK(VLOOKUP(CONCATENATE($O$9,"F9"),$P$10:$U$57,2,0)),"",VLOOKUP(CONCATENATE($O$9,"F9"),$P$10:$U$57,3,0)))</f>
        <v/>
      </c>
      <c r="D21" s="3" t="s">
        <v>48</v>
      </c>
      <c r="E21" s="8" t="str">
        <f>IF($O$9="","",IF(ISBLANK(VLOOKUP(CONCATENATE($O$9,"F9"),$P$10:$U$57,2,0)),"",VLOOKUP(CONCATENATE($O$9,"F9"),$P$10:$U$57,4,0)))</f>
        <v/>
      </c>
      <c r="F21" s="7" t="str">
        <f>IF($O$9="","",IF(ISBLANK(VLOOKUP(CONCATENATE($O$9,"F9"),$P$10:$U$57,2,0)),"",VLOOKUP(CONCATENATE($O$9,"F9"),$P$10:$U$57,5,0)))</f>
        <v/>
      </c>
      <c r="I21" s="213" t="s">
        <v>140</v>
      </c>
      <c r="J21" s="214"/>
      <c r="K21" s="214"/>
      <c r="L21" s="214"/>
      <c r="M21" s="39">
        <f>M5</f>
        <v>4250</v>
      </c>
      <c r="P21" s="1" t="s">
        <v>47</v>
      </c>
      <c r="Q21" s="3"/>
      <c r="R21" s="3"/>
      <c r="S21" s="3"/>
      <c r="T21" s="2"/>
      <c r="U21" s="12"/>
      <c r="V21" s="12"/>
      <c r="W21" s="5" t="s">
        <v>46</v>
      </c>
      <c r="X21" s="5" t="s">
        <v>45</v>
      </c>
      <c r="Y21" s="5" t="s">
        <v>45</v>
      </c>
    </row>
    <row r="22" spans="2:28" ht="18.75" customHeight="1" x14ac:dyDescent="0.25">
      <c r="B22" s="8" t="str">
        <f>IF($O$9="","",IF(ISBLANK(VLOOKUP(CONCATENATE($O$9,"F10"),$P$10:$U$57,2,0)),"",VLOOKUP(CONCATENATE($O$9,"F10"),$P$10:$U$57,2,0)))</f>
        <v/>
      </c>
      <c r="C22" s="8" t="str">
        <f>IF($O$9="","",IF(ISBLANK(VLOOKUP(CONCATENATE($O$9,"F10"),$P$10:$U$57,2,0)),"",VLOOKUP(CONCATENATE($O$9,"F10"),$P$10:$U$57,3,0)))</f>
        <v/>
      </c>
      <c r="D22" s="3" t="s">
        <v>44</v>
      </c>
      <c r="E22" s="8" t="str">
        <f>IF($O$9="","",IF(ISBLANK(VLOOKUP(CONCATENATE($O$9,"F10"),$P$10:$U$57,2,0)),"",VLOOKUP(CONCATENATE($O$9,"F10"),$P$10:$U$57,4,0)))</f>
        <v/>
      </c>
      <c r="F22" s="7" t="str">
        <f>IF($O$9="","",IF(ISBLANK(VLOOKUP(CONCATENATE($O$9,"F10"),$P$10:$U$57,2,0)),"",VLOOKUP(CONCATENATE($O$9,"F10"),$P$10:$U$57,5,0)))</f>
        <v/>
      </c>
      <c r="H22" s="29">
        <v>30</v>
      </c>
      <c r="I22" s="209" t="s">
        <v>136</v>
      </c>
      <c r="J22" s="210"/>
      <c r="K22" s="210"/>
      <c r="L22" s="210"/>
      <c r="M22" s="40">
        <f>M5</f>
        <v>4250</v>
      </c>
      <c r="P22" s="1" t="s">
        <v>43</v>
      </c>
      <c r="Q22" s="3"/>
      <c r="R22" s="3"/>
      <c r="S22" s="3"/>
      <c r="T22" s="2"/>
      <c r="U22" s="12"/>
      <c r="V22" s="12"/>
      <c r="W22" s="12"/>
      <c r="X22" s="12"/>
      <c r="Y22" s="12"/>
      <c r="Z22" s="12"/>
      <c r="AA22" s="12"/>
      <c r="AB22" s="12"/>
    </row>
    <row r="23" spans="2:28" ht="18.75" customHeight="1" x14ac:dyDescent="0.25">
      <c r="B23" s="8" t="str">
        <f>IF($O$9="","",IF(ISBLANK(VLOOKUP(CONCATENATE($O$9,"F11"),$P$10:$U$57,2,0)),"",VLOOKUP(CONCATENATE($O$9,"F11"),$P$10:$U$57,2,0)))</f>
        <v/>
      </c>
      <c r="C23" s="8" t="str">
        <f>IF($O$9="","",IF(ISBLANK(VLOOKUP(CONCATENATE($O$9,"F11"),$P$10:$U$57,2,0)),"",VLOOKUP(CONCATENATE($O$9,"F11"),$P$10:$U$57,3,0)))</f>
        <v/>
      </c>
      <c r="D23" s="3" t="s">
        <v>42</v>
      </c>
      <c r="E23" s="8" t="str">
        <f>IF($O$9="","",IF(ISBLANK(VLOOKUP(CONCATENATE($O$9,"F11"),$P$10:$U$57,2,0)),"",VLOOKUP(CONCATENATE($O$9,"F11"),$P$10:$U$57,4,0)))</f>
        <v/>
      </c>
      <c r="F23" s="7" t="str">
        <f>IF($O$9="","",IF(ISBLANK(VLOOKUP(CONCATENATE($O$9,"F11"),$P$10:$U$57,2,0)),"",VLOOKUP(CONCATENATE($O$9,"F11"),$P$10:$U$57,5,0)))</f>
        <v/>
      </c>
      <c r="H23" s="29">
        <v>31</v>
      </c>
      <c r="I23" s="211" t="s">
        <v>137</v>
      </c>
      <c r="J23" s="212"/>
      <c r="K23" s="212"/>
      <c r="L23" s="212"/>
      <c r="M23" s="41">
        <f>E7</f>
        <v>1</v>
      </c>
      <c r="P23" s="1" t="s">
        <v>41</v>
      </c>
      <c r="Q23" s="3"/>
      <c r="R23" s="3"/>
      <c r="S23" s="3"/>
      <c r="T23" s="2"/>
      <c r="U23" s="12"/>
      <c r="V23" s="12"/>
      <c r="W23" s="12"/>
      <c r="X23" s="12"/>
      <c r="Y23" s="12"/>
      <c r="Z23" s="12"/>
      <c r="AA23" s="12"/>
      <c r="AB23" s="12"/>
    </row>
    <row r="24" spans="2:28" ht="18.75" customHeight="1" x14ac:dyDescent="0.25">
      <c r="B24" s="8" t="str">
        <f>IF($O$9="","",IF(ISBLANK(VLOOKUP(CONCATENATE($O$9,"F12"),$P$10:$U$57,2,0)),"",VLOOKUP(CONCATENATE($O$9,"F12"),$P$10:$U$57,2,0)))</f>
        <v/>
      </c>
      <c r="C24" s="8" t="str">
        <f>IF($O$9="","",IF(ISBLANK(VLOOKUP(CONCATENATE($O$9,"F12"),$P$10:$U$57,2,0)),"",VLOOKUP(CONCATENATE($O$9,"F12"),$P$10:$U$57,3,0)))</f>
        <v/>
      </c>
      <c r="D24" s="3" t="s">
        <v>40</v>
      </c>
      <c r="E24" s="8" t="str">
        <f>IF($O$9="","",IF(ISBLANK(VLOOKUP(CONCATENATE($O$9,"F12"),$P$10:$U$57,2,0)),"",VLOOKUP(CONCATENATE($O$9,"F12"),$P$10:$U$57,4,0)))</f>
        <v/>
      </c>
      <c r="F24" s="7" t="str">
        <f>IF($O$9="","",IF(ISBLANK(VLOOKUP(CONCATENATE($O$9,"F12"),$P$10:$U$57,2,0)),"",VLOOKUP(CONCATENATE($O$9,"F12"),$P$10:$U$57,5,0)))</f>
        <v/>
      </c>
      <c r="H24" s="29">
        <v>32</v>
      </c>
      <c r="I24" s="211" t="s">
        <v>138</v>
      </c>
      <c r="J24" s="212"/>
      <c r="K24" s="212"/>
      <c r="L24" s="212"/>
      <c r="M24" s="40">
        <f>M6</f>
        <v>4250</v>
      </c>
      <c r="P24" s="1" t="s">
        <v>39</v>
      </c>
      <c r="Q24" s="3"/>
      <c r="R24" s="3"/>
      <c r="S24" s="3"/>
      <c r="T24" s="2"/>
      <c r="U24" s="12"/>
      <c r="V24" s="12"/>
      <c r="W24" s="12"/>
      <c r="X24" s="12"/>
      <c r="Y24" s="12"/>
      <c r="Z24" s="12"/>
      <c r="AA24" s="12"/>
      <c r="AB24" s="12"/>
    </row>
    <row r="25" spans="2:28" ht="18.75" customHeight="1" x14ac:dyDescent="0.25">
      <c r="B25" s="8" t="str">
        <f>IF($O$9="","",IF(ISBLANK(VLOOKUP(CONCATENATE($O$9,"F13"),$P$10:$U$57,2,0)),"",VLOOKUP(CONCATENATE($O$9,"F13"),$P$10:$U$57,2,0)))</f>
        <v/>
      </c>
      <c r="C25" s="8" t="str">
        <f>IF($O$9="","",IF(ISBLANK(VLOOKUP(CONCATENATE($O$9,"F13"),$P$10:$U$57,2,0)),"",VLOOKUP(CONCATENATE($O$9,"F13"),$P$10:$U$57,3,0)))</f>
        <v/>
      </c>
      <c r="D25" s="3" t="s">
        <v>38</v>
      </c>
      <c r="E25" s="8" t="str">
        <f>IF($O$9="","",IF(ISBLANK(VLOOKUP(CONCATENATE($O$9,"F13"),$P$10:$U$57,2,0)),"",VLOOKUP(CONCATENATE($O$9,"F13"),$P$10:$U$57,4,0)))</f>
        <v/>
      </c>
      <c r="F25" s="7" t="str">
        <f>IF($O$9="","",IF(ISBLANK(VLOOKUP(CONCATENATE($O$9,"F13"),$P$10:$U$57,2,0)),"",VLOOKUP(CONCATENATE($O$9,"F13"),$P$10:$U$57,5,0)))</f>
        <v/>
      </c>
      <c r="H25" s="29">
        <v>38</v>
      </c>
      <c r="I25" s="209" t="s">
        <v>139</v>
      </c>
      <c r="J25" s="210"/>
      <c r="K25" s="210"/>
      <c r="L25" s="210"/>
      <c r="M25" s="40">
        <f>I7</f>
        <v>4250</v>
      </c>
      <c r="P25" s="1" t="s">
        <v>37</v>
      </c>
      <c r="Q25" s="3"/>
      <c r="R25" s="3"/>
      <c r="S25" s="3"/>
      <c r="T25" s="2"/>
      <c r="U25" s="12"/>
      <c r="V25" s="12"/>
      <c r="W25" s="12"/>
      <c r="X25" s="12"/>
      <c r="Y25" s="12"/>
      <c r="Z25" s="12"/>
      <c r="AA25" s="12"/>
      <c r="AB25" s="12"/>
    </row>
    <row r="26" spans="2:28" ht="18.75" customHeight="1" x14ac:dyDescent="0.25">
      <c r="B26" s="8" t="str">
        <f>IF($O$9="","",IF(ISBLANK(VLOOKUP(CONCATENATE($O$9,"F14"),$P$10:$U$57,2,0)),"",VLOOKUP(CONCATENATE($O$9,"F14"),$P$10:$U$57,2,0)))</f>
        <v/>
      </c>
      <c r="C26" s="8" t="str">
        <f>IF($O$9="","",IF(ISBLANK(VLOOKUP(CONCATENATE($O$9,"F14"),$P$10:$U$57,2,0)),"",VLOOKUP(CONCATENATE($O$9,"F14"),$P$10:$U$57,3,0)))</f>
        <v/>
      </c>
      <c r="D26" s="3" t="s">
        <v>36</v>
      </c>
      <c r="E26" s="8" t="str">
        <f>IF($O$9="","",IF(ISBLANK(VLOOKUP(CONCATENATE($O$9,"F14"),$P$10:$U$57,2,0)),"",VLOOKUP(CONCATENATE($O$9,"F14"),$P$10:$U$57,4,0)))</f>
        <v/>
      </c>
      <c r="F26" s="7" t="str">
        <f>IF($O$9="","",IF(ISBLANK(VLOOKUP(CONCATENATE($O$9,"F14"),$P$10:$U$57,2,0)),"",VLOOKUP(CONCATENATE($O$9,"F14"),$P$10:$U$57,5,0)))</f>
        <v/>
      </c>
      <c r="P26" s="6" t="s">
        <v>35</v>
      </c>
      <c r="Q26" s="8">
        <v>0</v>
      </c>
      <c r="R26" s="8">
        <v>0</v>
      </c>
      <c r="S26" s="8">
        <v>200000</v>
      </c>
      <c r="T26" s="7">
        <v>0.05</v>
      </c>
      <c r="U26" s="6">
        <v>0.05</v>
      </c>
      <c r="V26" s="12"/>
      <c r="X26" s="12"/>
      <c r="Y26" s="12"/>
      <c r="Z26" s="12"/>
      <c r="AA26" s="12"/>
      <c r="AB26" s="12"/>
    </row>
    <row r="27" spans="2:28" ht="18.75" customHeight="1" x14ac:dyDescent="0.25">
      <c r="B27" s="8" t="str">
        <f>IF($O$9="","",IF(ISBLANK(VLOOKUP(CONCATENATE($O$9,"F15"),$P$10:$U$57,2,0)),"",VLOOKUP(CONCATENATE($O$9,"F15"),$P$10:$U$57,2,0)))</f>
        <v/>
      </c>
      <c r="C27" s="8" t="str">
        <f>IF($O$9="","",IF(ISBLANK(VLOOKUP(CONCATENATE($O$9,"F15"),$P$10:$U$57,2,0)),"",VLOOKUP(CONCATENATE($O$9,"F15"),$P$10:$U$57,3,0)))</f>
        <v/>
      </c>
      <c r="D27" s="3" t="s">
        <v>34</v>
      </c>
      <c r="E27" s="8" t="str">
        <f>IF($O$9="","",IF(ISBLANK(VLOOKUP(CONCATENATE($O$9,"F15"),$P$10:$U$57,2,0)),"",VLOOKUP(CONCATENATE($O$9,"F15"),$P$10:$U$57,4,0)))</f>
        <v/>
      </c>
      <c r="F27" s="7" t="str">
        <f>IF($O$9="","",IF(ISBLANK(VLOOKUP(CONCATENATE($O$9,"F15"),$P$10:$U$57,2,0)),"",VLOOKUP(CONCATENATE($O$9,"F15"),$P$10:$U$57,5,0)))</f>
        <v/>
      </c>
      <c r="P27" s="6" t="s">
        <v>33</v>
      </c>
      <c r="Q27" s="8">
        <v>200000</v>
      </c>
      <c r="R27" s="8">
        <v>10000</v>
      </c>
      <c r="S27" s="8">
        <v>400000</v>
      </c>
      <c r="T27" s="7">
        <v>7.0000000000000007E-2</v>
      </c>
      <c r="U27" s="6">
        <v>7.0000000000000007E-2</v>
      </c>
      <c r="V27" s="12"/>
      <c r="X27" s="12"/>
      <c r="Y27" s="12"/>
      <c r="Z27" s="12"/>
      <c r="AA27" s="12"/>
      <c r="AB27" s="12"/>
    </row>
    <row r="28" spans="2:28" ht="18.75" customHeight="1" x14ac:dyDescent="0.25">
      <c r="B28" s="8" t="str">
        <f>IF($O$9="","",IF(ISBLANK(VLOOKUP(CONCATENATE($O$9,"F16"),$P$10:$U$57,2,0)),"",VLOOKUP(CONCATENATE($O$9,"F16"),$P$10:$U$57,2,0)))</f>
        <v/>
      </c>
      <c r="C28" s="8" t="str">
        <f>IF($O$9="","",IF(ISBLANK(VLOOKUP(CONCATENATE($O$9,"F16"),$P$10:$U$57,2,0)),"",VLOOKUP(CONCATENATE($O$9,"F16"),$P$10:$U$57,3,0)))</f>
        <v/>
      </c>
      <c r="D28" s="3" t="s">
        <v>32</v>
      </c>
      <c r="E28" s="8" t="str">
        <f>IF($O$9="","",IF(ISBLANK(VLOOKUP(CONCATENATE($O$9,"F16"),$P$10:$U$57,2,0)),"",VLOOKUP(CONCATENATE($O$9,"F16"),$P$10:$U$57,4,0)))</f>
        <v/>
      </c>
      <c r="F28" s="7" t="str">
        <f>IF($O$9="","",IF(ISBLANK(VLOOKUP(CONCATENATE($O$9,"F16"),$P$10:$U$57,2,0)),"",VLOOKUP(CONCATENATE($O$9,"F16"),$P$10:$U$57,5,0)))</f>
        <v/>
      </c>
      <c r="P28" s="6" t="s">
        <v>31</v>
      </c>
      <c r="Q28" s="8">
        <v>600000</v>
      </c>
      <c r="R28" s="8">
        <v>38000</v>
      </c>
      <c r="S28" s="8" t="s">
        <v>0</v>
      </c>
      <c r="T28" s="7">
        <v>0.09</v>
      </c>
      <c r="U28" s="10" t="s">
        <v>30</v>
      </c>
      <c r="V28" s="12"/>
      <c r="W28" s="12"/>
      <c r="X28" s="12"/>
      <c r="Y28" s="12"/>
      <c r="Z28" s="12"/>
      <c r="AA28" s="12"/>
      <c r="AB28" s="11"/>
    </row>
    <row r="29" spans="2:28" ht="18.75" customHeight="1" x14ac:dyDescent="0.25">
      <c r="P29" s="6" t="s">
        <v>29</v>
      </c>
      <c r="Q29" s="8"/>
      <c r="R29" s="8"/>
      <c r="S29" s="8"/>
      <c r="T29" s="7"/>
      <c r="U29" s="10"/>
      <c r="V29" s="12"/>
      <c r="W29" s="12"/>
      <c r="X29" s="12"/>
      <c r="Y29" s="12"/>
      <c r="Z29" s="12"/>
      <c r="AA29" s="12"/>
      <c r="AB29" s="11"/>
    </row>
    <row r="30" spans="2:28" ht="18.75" customHeight="1" x14ac:dyDescent="0.25">
      <c r="P30" s="6" t="s">
        <v>28</v>
      </c>
      <c r="Q30" s="8"/>
      <c r="R30" s="8"/>
      <c r="S30" s="8"/>
      <c r="T30" s="7"/>
      <c r="U30" s="10"/>
    </row>
    <row r="31" spans="2:28" ht="18.75" customHeight="1" x14ac:dyDescent="0.25">
      <c r="P31" s="6" t="s">
        <v>27</v>
      </c>
      <c r="Q31" s="8"/>
      <c r="R31" s="8"/>
      <c r="S31" s="8"/>
      <c r="T31" s="7"/>
      <c r="U31" s="6"/>
    </row>
    <row r="32" spans="2:28" ht="18.75" customHeight="1" x14ac:dyDescent="0.25">
      <c r="P32" s="6" t="s">
        <v>26</v>
      </c>
      <c r="Q32" s="8"/>
      <c r="R32" s="8"/>
      <c r="S32" s="8"/>
      <c r="T32" s="7"/>
      <c r="U32" s="6"/>
    </row>
    <row r="33" spans="15:21" ht="18.75" customHeight="1" x14ac:dyDescent="0.25">
      <c r="P33" s="6" t="s">
        <v>25</v>
      </c>
      <c r="Q33" s="8"/>
      <c r="R33" s="8"/>
      <c r="S33" s="8"/>
      <c r="T33" s="7"/>
      <c r="U33" s="6"/>
    </row>
    <row r="34" spans="15:21" ht="18.75" customHeight="1" x14ac:dyDescent="0.25">
      <c r="P34" s="6" t="s">
        <v>24</v>
      </c>
      <c r="Q34" s="8"/>
      <c r="R34" s="8"/>
      <c r="S34" s="8"/>
      <c r="T34" s="7"/>
      <c r="U34" s="6"/>
    </row>
    <row r="35" spans="15:21" ht="18.75" customHeight="1" x14ac:dyDescent="0.25">
      <c r="P35" s="6" t="s">
        <v>23</v>
      </c>
      <c r="Q35" s="8"/>
      <c r="R35" s="8"/>
      <c r="S35" s="8"/>
      <c r="T35" s="7"/>
      <c r="U35" s="6"/>
    </row>
    <row r="36" spans="15:21" ht="18.75" customHeight="1" x14ac:dyDescent="0.25">
      <c r="P36" s="6" t="s">
        <v>22</v>
      </c>
      <c r="Q36" s="8"/>
      <c r="R36" s="8"/>
      <c r="S36" s="8"/>
      <c r="T36" s="7"/>
      <c r="U36" s="6"/>
    </row>
    <row r="37" spans="15:21" ht="18.75" customHeight="1" x14ac:dyDescent="0.25">
      <c r="P37" s="6" t="s">
        <v>21</v>
      </c>
      <c r="Q37" s="8"/>
      <c r="R37" s="8"/>
      <c r="S37" s="8"/>
      <c r="T37" s="7"/>
      <c r="U37" s="6"/>
    </row>
    <row r="38" spans="15:21" ht="18.75" customHeight="1" x14ac:dyDescent="0.25">
      <c r="P38" s="6" t="s">
        <v>20</v>
      </c>
      <c r="Q38" s="8"/>
      <c r="R38" s="8"/>
      <c r="S38" s="8"/>
      <c r="T38" s="7"/>
      <c r="U38" s="6"/>
    </row>
    <row r="39" spans="15:21" ht="18.75" customHeight="1" x14ac:dyDescent="0.25">
      <c r="O39" s="5"/>
      <c r="P39" s="6" t="s">
        <v>19</v>
      </c>
      <c r="Q39" s="9"/>
      <c r="R39" s="8"/>
      <c r="S39" s="8"/>
      <c r="T39" s="7"/>
      <c r="U39" s="6"/>
    </row>
    <row r="40" spans="15:21" ht="18.75" customHeight="1" x14ac:dyDescent="0.25">
      <c r="O40" s="5"/>
      <c r="P40" s="6" t="s">
        <v>18</v>
      </c>
      <c r="Q40" s="9"/>
      <c r="R40" s="8"/>
      <c r="S40" s="8"/>
      <c r="T40" s="7"/>
      <c r="U40" s="6"/>
    </row>
    <row r="41" spans="15:21" ht="18.75" customHeight="1" x14ac:dyDescent="0.25">
      <c r="O41" s="5"/>
      <c r="P41" s="6" t="s">
        <v>17</v>
      </c>
      <c r="Q41" s="9"/>
      <c r="R41" s="8"/>
      <c r="S41" s="8"/>
      <c r="T41" s="7"/>
      <c r="U41" s="6"/>
    </row>
    <row r="42" spans="15:21" ht="18.75" customHeight="1" x14ac:dyDescent="0.25">
      <c r="O42" s="5"/>
      <c r="P42" s="1" t="s">
        <v>16</v>
      </c>
      <c r="Q42" s="4">
        <v>0</v>
      </c>
      <c r="R42" s="3">
        <v>0</v>
      </c>
      <c r="S42" s="3">
        <v>7993.46</v>
      </c>
      <c r="T42" s="2">
        <v>7.6499999999999999E-2</v>
      </c>
    </row>
    <row r="43" spans="15:21" ht="18.75" customHeight="1" x14ac:dyDescent="0.25">
      <c r="O43" s="5"/>
      <c r="P43" s="1" t="s">
        <v>15</v>
      </c>
      <c r="Q43" s="4">
        <v>7993.46</v>
      </c>
      <c r="R43" s="3">
        <v>611.5</v>
      </c>
      <c r="S43" s="3">
        <v>7987.45</v>
      </c>
      <c r="T43" s="2">
        <v>8.5000000000000006E-2</v>
      </c>
    </row>
    <row r="44" spans="15:21" ht="18.75" customHeight="1" x14ac:dyDescent="0.25">
      <c r="P44" s="1" t="s">
        <v>14</v>
      </c>
      <c r="Q44" s="3">
        <v>15980.91</v>
      </c>
      <c r="R44" s="3">
        <v>1290.43</v>
      </c>
      <c r="S44" s="3">
        <v>7987.45</v>
      </c>
      <c r="T44" s="2">
        <v>9.35E-2</v>
      </c>
    </row>
    <row r="45" spans="15:21" ht="18.75" customHeight="1" x14ac:dyDescent="0.25">
      <c r="P45" s="1" t="s">
        <v>13</v>
      </c>
      <c r="Q45" s="3">
        <v>23968.36</v>
      </c>
      <c r="R45" s="3">
        <v>2037.26</v>
      </c>
      <c r="S45" s="3">
        <v>7987.45</v>
      </c>
      <c r="T45" s="2">
        <v>0.10199999999999999</v>
      </c>
    </row>
    <row r="46" spans="15:21" ht="18.75" customHeight="1" x14ac:dyDescent="0.25">
      <c r="P46" s="1" t="s">
        <v>12</v>
      </c>
      <c r="Q46" s="3">
        <v>31955.81</v>
      </c>
      <c r="R46" s="3">
        <v>2851.98</v>
      </c>
      <c r="S46" s="3">
        <v>7987.45</v>
      </c>
      <c r="T46" s="2">
        <v>0.1105</v>
      </c>
    </row>
    <row r="47" spans="15:21" ht="18.75" customHeight="1" x14ac:dyDescent="0.25">
      <c r="P47" s="1" t="s">
        <v>11</v>
      </c>
      <c r="Q47" s="3">
        <v>39943.26</v>
      </c>
      <c r="R47" s="3">
        <v>3734.59</v>
      </c>
      <c r="S47" s="3">
        <v>7987.46</v>
      </c>
      <c r="T47" s="2">
        <v>0.11899999999999999</v>
      </c>
    </row>
    <row r="48" spans="15:21" ht="18.75" customHeight="1" x14ac:dyDescent="0.25">
      <c r="P48" s="1" t="s">
        <v>10</v>
      </c>
      <c r="Q48" s="3">
        <v>47930.720000000001</v>
      </c>
      <c r="R48" s="3">
        <v>4685.1000000000004</v>
      </c>
      <c r="S48" s="3">
        <v>7987.45</v>
      </c>
      <c r="T48" s="2">
        <v>0.1275</v>
      </c>
    </row>
    <row r="49" spans="16:20" ht="18.75" customHeight="1" x14ac:dyDescent="0.25">
      <c r="P49" s="1" t="s">
        <v>9</v>
      </c>
      <c r="Q49" s="3">
        <v>55918.17</v>
      </c>
      <c r="R49" s="3">
        <v>5703.5</v>
      </c>
      <c r="S49" s="3">
        <v>7987.45</v>
      </c>
      <c r="T49" s="2">
        <v>0.13600000000000001</v>
      </c>
    </row>
    <row r="50" spans="16:20" ht="18.75" customHeight="1" x14ac:dyDescent="0.25">
      <c r="P50" s="1" t="s">
        <v>8</v>
      </c>
      <c r="Q50" s="3">
        <v>63905.62</v>
      </c>
      <c r="R50" s="3">
        <v>6789.79</v>
      </c>
      <c r="S50" s="3">
        <v>7987.45</v>
      </c>
      <c r="T50" s="2">
        <v>0.14449999999999999</v>
      </c>
    </row>
    <row r="51" spans="16:20" ht="18.75" customHeight="1" x14ac:dyDescent="0.25">
      <c r="P51" s="1" t="s">
        <v>7</v>
      </c>
      <c r="Q51" s="3">
        <v>71893.070000000007</v>
      </c>
      <c r="R51" s="3">
        <v>7943.98</v>
      </c>
      <c r="S51" s="3">
        <v>7987.45</v>
      </c>
      <c r="T51" s="2">
        <v>0.153</v>
      </c>
    </row>
    <row r="52" spans="16:20" ht="18.75" customHeight="1" x14ac:dyDescent="0.25">
      <c r="P52" s="1" t="s">
        <v>6</v>
      </c>
      <c r="Q52" s="3">
        <v>79880.52</v>
      </c>
      <c r="R52" s="3">
        <v>9166.06</v>
      </c>
      <c r="S52" s="3">
        <v>39877.15</v>
      </c>
      <c r="T52" s="2">
        <v>0.1615</v>
      </c>
    </row>
    <row r="53" spans="16:20" ht="18.75" customHeight="1" x14ac:dyDescent="0.25">
      <c r="P53" s="1" t="s">
        <v>5</v>
      </c>
      <c r="Q53" s="3">
        <v>119757.67</v>
      </c>
      <c r="R53" s="3">
        <v>15606.22</v>
      </c>
      <c r="S53" s="3">
        <v>39877.160000000003</v>
      </c>
      <c r="T53" s="2">
        <v>0.187</v>
      </c>
    </row>
    <row r="54" spans="16:20" ht="18.75" customHeight="1" x14ac:dyDescent="0.25">
      <c r="P54" s="1" t="s">
        <v>4</v>
      </c>
      <c r="Q54" s="3">
        <v>159634.82999999999</v>
      </c>
      <c r="R54" s="3">
        <v>23063.25</v>
      </c>
      <c r="S54" s="3">
        <v>79754.3</v>
      </c>
      <c r="T54" s="2">
        <v>0.21249999999999999</v>
      </c>
    </row>
    <row r="55" spans="16:20" ht="18.75" customHeight="1" x14ac:dyDescent="0.25">
      <c r="P55" s="1" t="s">
        <v>3</v>
      </c>
      <c r="Q55" s="3">
        <v>239389.13</v>
      </c>
      <c r="R55" s="3">
        <v>40011.040000000001</v>
      </c>
      <c r="S55" s="3">
        <v>159388.41</v>
      </c>
      <c r="T55" s="2">
        <v>0.255</v>
      </c>
    </row>
    <row r="56" spans="16:20" ht="18.75" customHeight="1" x14ac:dyDescent="0.25">
      <c r="P56" s="1" t="s">
        <v>2</v>
      </c>
      <c r="Q56" s="3">
        <v>398777.54</v>
      </c>
      <c r="R56" s="3">
        <v>80655.08</v>
      </c>
      <c r="S56" s="3">
        <v>398777.54</v>
      </c>
      <c r="T56" s="2">
        <v>0.29749999999999999</v>
      </c>
    </row>
    <row r="57" spans="16:20" ht="18.75" customHeight="1" x14ac:dyDescent="0.25">
      <c r="P57" s="1" t="s">
        <v>1</v>
      </c>
      <c r="Q57" s="3">
        <v>797555.08</v>
      </c>
      <c r="R57" s="3">
        <v>199291.4</v>
      </c>
      <c r="S57" s="3" t="s">
        <v>0</v>
      </c>
      <c r="T57" s="2">
        <v>0.34</v>
      </c>
    </row>
  </sheetData>
  <sheetProtection sheet="1" selectLockedCells="1"/>
  <mergeCells count="19">
    <mergeCell ref="I6:L6"/>
    <mergeCell ref="I7:L7"/>
    <mergeCell ref="I9:M9"/>
    <mergeCell ref="I10:M12"/>
    <mergeCell ref="I14:M14"/>
    <mergeCell ref="Q2:T2"/>
    <mergeCell ref="I2:L2"/>
    <mergeCell ref="I3:L3"/>
    <mergeCell ref="I4:L4"/>
    <mergeCell ref="I5:L5"/>
    <mergeCell ref="I22:L22"/>
    <mergeCell ref="I23:L23"/>
    <mergeCell ref="I24:L24"/>
    <mergeCell ref="I25:L25"/>
    <mergeCell ref="I15:L15"/>
    <mergeCell ref="I16:L16"/>
    <mergeCell ref="I17:L17"/>
    <mergeCell ref="I18:L18"/>
    <mergeCell ref="I21:L21"/>
  </mergeCells>
  <conditionalFormatting sqref="B13:C28 E13:F28">
    <cfRule type="expression" dxfId="16" priority="13">
      <formula>IF($D13=$O$10,TRUE,FALSE)</formula>
    </cfRule>
  </conditionalFormatting>
  <conditionalFormatting sqref="E5">
    <cfRule type="expression" dxfId="15" priority="12">
      <formula>IF($C$5=$O$5,FALSE,TRUE)</formula>
    </cfRule>
  </conditionalFormatting>
  <conditionalFormatting sqref="B2 E2 B4:C4 E4 B6:C6 E6">
    <cfRule type="expression" dxfId="14" priority="11">
      <formula>IF($C$7="GRUPO III",TRUE,FALSE)</formula>
    </cfRule>
  </conditionalFormatting>
  <conditionalFormatting sqref="B2 E2 B4:C4 E4 B6:C6 E6">
    <cfRule type="expression" dxfId="13" priority="10">
      <formula>IF($C$7="GRUPO IV",TRUE,FALSE)</formula>
    </cfRule>
  </conditionalFormatting>
  <conditionalFormatting sqref="C7:E7">
    <cfRule type="expression" dxfId="12" priority="8">
      <formula>IF($C$7="GRUPO IV",TRUE,FALSE)</formula>
    </cfRule>
    <cfRule type="expression" dxfId="11" priority="9">
      <formula>IF($C$7="GRUPO III",TRUE,FALSE)</formula>
    </cfRule>
  </conditionalFormatting>
  <conditionalFormatting sqref="M7 I2 M2">
    <cfRule type="expression" dxfId="10" priority="6">
      <formula>IF($C$7="GRUPO IV",TRUE,FALSE)</formula>
    </cfRule>
    <cfRule type="expression" dxfId="9" priority="7">
      <formula>IF($C$7="GRUPO III",TRUE,FALSE)</formula>
    </cfRule>
  </conditionalFormatting>
  <conditionalFormatting sqref="M3:M6">
    <cfRule type="expression" dxfId="8" priority="4">
      <formula>IF($C$7="GRUPO IV",TRUE,FALSE)</formula>
    </cfRule>
    <cfRule type="expression" dxfId="7" priority="5">
      <formula>IF($C$7="GRUPO III",TRUE,FALSE)</formula>
    </cfRule>
  </conditionalFormatting>
  <conditionalFormatting sqref="I7">
    <cfRule type="expression" dxfId="6" priority="2">
      <formula>IF($C$7="GRUPO IV",TRUE,FALSE)</formula>
    </cfRule>
    <cfRule type="expression" dxfId="5" priority="3">
      <formula>IF($C$7="GRUPO III",TRUE,FALSE)</formula>
    </cfRule>
  </conditionalFormatting>
  <conditionalFormatting sqref="H14:M25">
    <cfRule type="expression" dxfId="4" priority="1">
      <formula>IF($C$5=$O$5,FALSE,TRUE)</formula>
    </cfRule>
  </conditionalFormatting>
  <dataValidations count="3">
    <dataValidation type="list" showInputMessage="1" showErrorMessage="1" errorTitle="Parentesco no encontrado" error="Por favor, seleccione un parentesco de la lista desplegable" sqref="B7">
      <formula1>$W$3:$W$21</formula1>
    </dataValidation>
    <dataValidation type="list" allowBlank="1" showInputMessage="1" showErrorMessage="1" sqref="E3">
      <formula1>$Q$4:$Q$7</formula1>
    </dataValidation>
    <dataValidation type="list" allowBlank="1" showInputMessage="1" showErrorMessage="1" sqref="C5">
      <formula1>$O$4:$O$6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62"/>
  <sheetViews>
    <sheetView workbookViewId="0">
      <selection activeCell="B3" sqref="B3"/>
    </sheetView>
  </sheetViews>
  <sheetFormatPr baseColWidth="10" defaultRowHeight="15" x14ac:dyDescent="0.25"/>
  <cols>
    <col min="1" max="1" width="3.5703125" style="107" customWidth="1"/>
    <col min="2" max="2" width="42.85546875" style="107" customWidth="1"/>
    <col min="3" max="3" width="21.42578125" style="108" customWidth="1"/>
    <col min="4" max="4" width="85.7109375" style="108" customWidth="1"/>
    <col min="5" max="5" width="9.5703125" style="108" customWidth="1"/>
    <col min="6" max="6" width="64.28515625" style="108" customWidth="1"/>
    <col min="7" max="7" width="11.42578125" style="107" hidden="1" customWidth="1"/>
    <col min="8" max="9" width="22" style="107" hidden="1" customWidth="1"/>
    <col min="10" max="10" width="61" style="107" hidden="1" customWidth="1"/>
    <col min="11" max="11" width="4.28515625" style="109" hidden="1" customWidth="1"/>
    <col min="12" max="12" width="32.7109375" style="107" hidden="1" customWidth="1"/>
    <col min="13" max="13" width="16" style="107" hidden="1" customWidth="1"/>
    <col min="14" max="14" width="54.28515625" style="107" hidden="1" customWidth="1"/>
    <col min="15" max="15" width="9" style="110" hidden="1" customWidth="1"/>
    <col min="16" max="16" width="9" style="107" hidden="1" customWidth="1"/>
    <col min="17" max="17" width="21.28515625" style="107" hidden="1" customWidth="1"/>
    <col min="18" max="18" width="13.5703125" style="107" hidden="1" customWidth="1"/>
    <col min="19" max="19" width="61.7109375" style="107" hidden="1" customWidth="1"/>
    <col min="20" max="20" width="9" style="107" hidden="1" customWidth="1"/>
    <col min="21" max="21" width="61" style="107" hidden="1" customWidth="1"/>
    <col min="22" max="22" width="40.5703125" style="107" hidden="1" customWidth="1"/>
    <col min="23" max="23" width="11.42578125" style="107" hidden="1" customWidth="1"/>
    <col min="24" max="16384" width="11.42578125" style="107"/>
  </cols>
  <sheetData>
    <row r="1" spans="2:23" ht="18.75" customHeight="1" x14ac:dyDescent="0.25">
      <c r="L1" s="107" t="s">
        <v>195</v>
      </c>
      <c r="M1" s="107" t="b">
        <f>IF(C3="A Coruña",IF(ISERROR(VLOOKUP(B3,L4:O98,4,0)),FALSE,TRUE),FALSE)</f>
        <v>0</v>
      </c>
    </row>
    <row r="2" spans="2:23" ht="18.75" x14ac:dyDescent="0.3">
      <c r="B2" s="111" t="s">
        <v>196</v>
      </c>
      <c r="C2" s="111" t="s">
        <v>197</v>
      </c>
      <c r="D2" s="112" t="s">
        <v>198</v>
      </c>
      <c r="E2" s="113" t="s">
        <v>199</v>
      </c>
      <c r="F2" s="114" t="s">
        <v>200</v>
      </c>
      <c r="L2" s="107" t="s">
        <v>201</v>
      </c>
      <c r="M2" s="107" t="b">
        <f>IF(ISERROR(IF(C3="A Coruña",VLOOKUP(B3,L4:O98,3,0),VLOOKUP(B3,Q4:S37,3,0))),FALSE,TRUE)</f>
        <v>0</v>
      </c>
    </row>
    <row r="3" spans="2:23" s="118" customFormat="1" ht="37.5" customHeight="1" x14ac:dyDescent="0.25">
      <c r="B3" s="115" t="str">
        <f>'MODELO 651'!L3</f>
        <v>Vigo</v>
      </c>
      <c r="C3" s="116" t="str">
        <f>IF(ISBLANK(B3),"",VLOOKUP(B3,H4:J362,2,0))</f>
        <v>Pontevedra</v>
      </c>
      <c r="D3" s="117" t="str">
        <f>IF(ISBLANK(B3),"",VLOOKUP(B3,H4:J362,3,0))</f>
        <v>Delegación da Axencia Tributaria de Galicia en Vigo</v>
      </c>
      <c r="E3" s="117">
        <f>IF(ISBLANK(B3),"",VLOOKUP(D3,U4:W8,3,0))</f>
        <v>54</v>
      </c>
      <c r="F3" s="117" t="str">
        <f>IF(ISBLANK(B3),"",VLOOKUP(D3,U4:V51,2,0))</f>
        <v>Rúa Concepción Arenal, 8</v>
      </c>
      <c r="H3" s="119" t="s">
        <v>202</v>
      </c>
      <c r="I3" s="119" t="s">
        <v>203</v>
      </c>
      <c r="J3" s="119" t="s">
        <v>204</v>
      </c>
      <c r="K3" s="120"/>
      <c r="L3" s="119" t="s">
        <v>202</v>
      </c>
      <c r="M3" s="119" t="s">
        <v>203</v>
      </c>
      <c r="N3" s="119" t="s">
        <v>205</v>
      </c>
      <c r="O3" s="121" t="s">
        <v>206</v>
      </c>
      <c r="Q3" s="119" t="s">
        <v>202</v>
      </c>
      <c r="R3" s="119" t="s">
        <v>203</v>
      </c>
      <c r="S3" s="119" t="s">
        <v>207</v>
      </c>
      <c r="U3" s="122" t="s">
        <v>208</v>
      </c>
      <c r="V3" s="122" t="s">
        <v>209</v>
      </c>
    </row>
    <row r="4" spans="2:23" ht="18.75" x14ac:dyDescent="0.3">
      <c r="B4" s="230" t="s">
        <v>86</v>
      </c>
      <c r="C4" s="230"/>
      <c r="D4" s="123" t="str">
        <f>IF(M1,"Oficina liquidadora de",IF(M2,"Puede presentar alternativamente en",""))</f>
        <v/>
      </c>
      <c r="E4" s="123" t="s">
        <v>210</v>
      </c>
      <c r="F4" s="123" t="s">
        <v>200</v>
      </c>
      <c r="H4" s="107" t="s">
        <v>211</v>
      </c>
      <c r="I4" s="107" t="s">
        <v>212</v>
      </c>
      <c r="J4" s="107" t="s">
        <v>213</v>
      </c>
      <c r="L4" s="107" t="s">
        <v>214</v>
      </c>
      <c r="M4" s="107" t="s">
        <v>215</v>
      </c>
      <c r="N4" s="107" t="s">
        <v>216</v>
      </c>
      <c r="O4" s="110">
        <v>1</v>
      </c>
      <c r="Q4" s="107" t="s">
        <v>217</v>
      </c>
      <c r="R4" s="107" t="s">
        <v>218</v>
      </c>
      <c r="S4" s="107" t="s">
        <v>219</v>
      </c>
      <c r="T4" s="109"/>
      <c r="U4" s="107" t="s">
        <v>220</v>
      </c>
      <c r="V4" s="107" t="s">
        <v>221</v>
      </c>
      <c r="W4" s="109">
        <v>15</v>
      </c>
    </row>
    <row r="5" spans="2:23" ht="37.5" customHeight="1" x14ac:dyDescent="0.25">
      <c r="B5" s="231" t="s">
        <v>222</v>
      </c>
      <c r="C5" s="232"/>
      <c r="D5" s="124" t="str">
        <f>IF(M1=FALSE,IF(M2=FALSE,"",VLOOKUP(B3,Q4:S37,3,0)),IF(C3="A Coruña",VLOOKUP(B3,L4:O98,3,0),VLOOKUP(B3,Q4:S37,3,0)))</f>
        <v/>
      </c>
      <c r="E5" s="125" t="str">
        <f>IF(M1=FALSE,"",IF(C3="A Coruña",VLOOKUP(B3,L4:O98,4,0),""))</f>
        <v/>
      </c>
      <c r="F5" s="124" t="str">
        <f>IF(M1=FALSE,IF(M2=FALSE,"",VLOOKUP(D5,U4:V51,2,0)),VLOOKUP(D5,U4:V51,2,0))</f>
        <v/>
      </c>
      <c r="H5" s="107" t="s">
        <v>223</v>
      </c>
      <c r="I5" s="107" t="s">
        <v>215</v>
      </c>
      <c r="J5" s="107" t="s">
        <v>220</v>
      </c>
      <c r="L5" s="107" t="s">
        <v>224</v>
      </c>
      <c r="M5" s="107" t="s">
        <v>215</v>
      </c>
      <c r="N5" s="107" t="s">
        <v>216</v>
      </c>
      <c r="O5" s="110">
        <v>1</v>
      </c>
      <c r="Q5" s="107" t="s">
        <v>225</v>
      </c>
      <c r="R5" s="107" t="s">
        <v>218</v>
      </c>
      <c r="S5" s="107" t="s">
        <v>219</v>
      </c>
      <c r="T5" s="109"/>
      <c r="U5" s="107" t="s">
        <v>226</v>
      </c>
      <c r="V5" s="107" t="s">
        <v>227</v>
      </c>
      <c r="W5" s="109">
        <v>27</v>
      </c>
    </row>
    <row r="6" spans="2:23" x14ac:dyDescent="0.25">
      <c r="H6" s="107" t="s">
        <v>228</v>
      </c>
      <c r="I6" s="107" t="s">
        <v>212</v>
      </c>
      <c r="J6" s="107" t="s">
        <v>213</v>
      </c>
      <c r="L6" s="107" t="s">
        <v>229</v>
      </c>
      <c r="M6" s="107" t="s">
        <v>215</v>
      </c>
      <c r="N6" s="107" t="s">
        <v>216</v>
      </c>
      <c r="O6" s="110">
        <v>1</v>
      </c>
      <c r="Q6" s="107" t="s">
        <v>230</v>
      </c>
      <c r="R6" s="107" t="s">
        <v>218</v>
      </c>
      <c r="S6" s="107" t="s">
        <v>231</v>
      </c>
      <c r="T6" s="109"/>
      <c r="U6" s="107" t="s">
        <v>213</v>
      </c>
      <c r="V6" s="107" t="s">
        <v>232</v>
      </c>
      <c r="W6" s="109">
        <v>32</v>
      </c>
    </row>
    <row r="7" spans="2:23" x14ac:dyDescent="0.25">
      <c r="B7" s="231" t="s">
        <v>233</v>
      </c>
      <c r="C7" s="233"/>
      <c r="H7" s="107" t="s">
        <v>234</v>
      </c>
      <c r="I7" s="107" t="s">
        <v>235</v>
      </c>
      <c r="J7" s="107" t="s">
        <v>236</v>
      </c>
      <c r="L7" s="107" t="s">
        <v>237</v>
      </c>
      <c r="M7" s="107" t="s">
        <v>215</v>
      </c>
      <c r="N7" s="107" t="s">
        <v>216</v>
      </c>
      <c r="O7" s="110">
        <v>1</v>
      </c>
      <c r="Q7" s="107" t="s">
        <v>238</v>
      </c>
      <c r="R7" s="107" t="s">
        <v>218</v>
      </c>
      <c r="S7" s="107" t="s">
        <v>239</v>
      </c>
      <c r="T7" s="109"/>
      <c r="U7" s="107" t="s">
        <v>240</v>
      </c>
      <c r="V7" s="107" t="s">
        <v>241</v>
      </c>
      <c r="W7" s="109">
        <v>36</v>
      </c>
    </row>
    <row r="8" spans="2:23" x14ac:dyDescent="0.25">
      <c r="B8" s="234"/>
      <c r="C8" s="234"/>
      <c r="H8" s="107" t="s">
        <v>242</v>
      </c>
      <c r="I8" s="107" t="s">
        <v>215</v>
      </c>
      <c r="J8" s="107" t="s">
        <v>220</v>
      </c>
      <c r="L8" s="107" t="s">
        <v>243</v>
      </c>
      <c r="M8" s="107" t="s">
        <v>215</v>
      </c>
      <c r="N8" s="107" t="s">
        <v>216</v>
      </c>
      <c r="O8" s="110">
        <v>1</v>
      </c>
      <c r="Q8" s="107" t="s">
        <v>244</v>
      </c>
      <c r="R8" s="107" t="s">
        <v>218</v>
      </c>
      <c r="S8" s="107" t="s">
        <v>245</v>
      </c>
      <c r="T8" s="109"/>
      <c r="U8" s="107" t="s">
        <v>236</v>
      </c>
      <c r="V8" s="107" t="s">
        <v>246</v>
      </c>
      <c r="W8" s="109">
        <v>54</v>
      </c>
    </row>
    <row r="9" spans="2:23" x14ac:dyDescent="0.25">
      <c r="B9" s="234"/>
      <c r="C9" s="234"/>
      <c r="H9" s="107" t="s">
        <v>215</v>
      </c>
      <c r="I9" s="107" t="s">
        <v>215</v>
      </c>
      <c r="J9" s="107" t="s">
        <v>220</v>
      </c>
      <c r="L9" s="107" t="s">
        <v>247</v>
      </c>
      <c r="M9" s="107" t="s">
        <v>215</v>
      </c>
      <c r="N9" s="107" t="s">
        <v>216</v>
      </c>
      <c r="O9" s="110">
        <v>1</v>
      </c>
      <c r="Q9" s="107" t="s">
        <v>248</v>
      </c>
      <c r="R9" s="107" t="s">
        <v>218</v>
      </c>
      <c r="S9" s="107" t="s">
        <v>249</v>
      </c>
      <c r="T9" s="109"/>
      <c r="U9" s="107" t="s">
        <v>250</v>
      </c>
      <c r="V9" s="107" t="s">
        <v>251</v>
      </c>
    </row>
    <row r="10" spans="2:23" x14ac:dyDescent="0.25">
      <c r="B10" s="234"/>
      <c r="C10" s="234"/>
      <c r="H10" s="107" t="s">
        <v>252</v>
      </c>
      <c r="I10" s="107" t="s">
        <v>235</v>
      </c>
      <c r="J10" s="107" t="s">
        <v>240</v>
      </c>
      <c r="L10" s="107" t="s">
        <v>253</v>
      </c>
      <c r="M10" s="107" t="s">
        <v>215</v>
      </c>
      <c r="N10" s="107" t="s">
        <v>216</v>
      </c>
      <c r="O10" s="110">
        <v>1</v>
      </c>
      <c r="Q10" s="107" t="s">
        <v>254</v>
      </c>
      <c r="R10" s="107" t="s">
        <v>218</v>
      </c>
      <c r="S10" s="107" t="s">
        <v>255</v>
      </c>
      <c r="T10" s="109"/>
      <c r="U10" s="107" t="s">
        <v>256</v>
      </c>
      <c r="V10" s="107" t="s">
        <v>257</v>
      </c>
    </row>
    <row r="11" spans="2:23" x14ac:dyDescent="0.25">
      <c r="B11" s="234"/>
      <c r="C11" s="234"/>
      <c r="H11" s="107" t="s">
        <v>217</v>
      </c>
      <c r="I11" s="107" t="s">
        <v>218</v>
      </c>
      <c r="J11" s="107" t="s">
        <v>226</v>
      </c>
      <c r="L11" s="107" t="s">
        <v>258</v>
      </c>
      <c r="M11" s="107" t="s">
        <v>215</v>
      </c>
      <c r="N11" s="107" t="s">
        <v>216</v>
      </c>
      <c r="O11" s="110">
        <v>1</v>
      </c>
      <c r="Q11" s="107" t="s">
        <v>259</v>
      </c>
      <c r="R11" s="107" t="s">
        <v>218</v>
      </c>
      <c r="S11" s="107" t="s">
        <v>260</v>
      </c>
      <c r="T11" s="109"/>
      <c r="U11" s="107" t="s">
        <v>261</v>
      </c>
      <c r="V11" s="107" t="s">
        <v>262</v>
      </c>
    </row>
    <row r="12" spans="2:23" x14ac:dyDescent="0.25">
      <c r="H12" s="107" t="s">
        <v>263</v>
      </c>
      <c r="I12" s="107" t="s">
        <v>235</v>
      </c>
      <c r="J12" s="107" t="s">
        <v>236</v>
      </c>
      <c r="L12" s="107" t="s">
        <v>264</v>
      </c>
      <c r="M12" s="107" t="s">
        <v>215</v>
      </c>
      <c r="N12" s="107" t="s">
        <v>216</v>
      </c>
      <c r="O12" s="110">
        <v>1</v>
      </c>
      <c r="Q12" s="107" t="s">
        <v>265</v>
      </c>
      <c r="R12" s="107" t="s">
        <v>218</v>
      </c>
      <c r="S12" s="107" t="s">
        <v>266</v>
      </c>
      <c r="T12" s="109"/>
      <c r="U12" s="107" t="s">
        <v>267</v>
      </c>
      <c r="V12" s="107" t="s">
        <v>268</v>
      </c>
    </row>
    <row r="13" spans="2:23" x14ac:dyDescent="0.25">
      <c r="H13" s="107" t="s">
        <v>269</v>
      </c>
      <c r="I13" s="107" t="s">
        <v>212</v>
      </c>
      <c r="J13" s="107" t="s">
        <v>213</v>
      </c>
      <c r="L13" s="107" t="s">
        <v>270</v>
      </c>
      <c r="M13" s="107" t="s">
        <v>215</v>
      </c>
      <c r="N13" s="107" t="s">
        <v>216</v>
      </c>
      <c r="O13" s="110">
        <v>1</v>
      </c>
      <c r="Q13" s="107" t="s">
        <v>271</v>
      </c>
      <c r="R13" s="107" t="s">
        <v>218</v>
      </c>
      <c r="S13" s="107" t="s">
        <v>272</v>
      </c>
      <c r="T13" s="109"/>
      <c r="U13" s="107" t="s">
        <v>273</v>
      </c>
      <c r="V13" s="107" t="s">
        <v>274</v>
      </c>
    </row>
    <row r="14" spans="2:23" x14ac:dyDescent="0.25">
      <c r="H14" s="107" t="s">
        <v>275</v>
      </c>
      <c r="I14" s="107" t="s">
        <v>235</v>
      </c>
      <c r="J14" s="107" t="s">
        <v>240</v>
      </c>
      <c r="L14" s="107" t="s">
        <v>276</v>
      </c>
      <c r="M14" s="107" t="s">
        <v>215</v>
      </c>
      <c r="N14" s="107" t="s">
        <v>277</v>
      </c>
      <c r="O14" s="110">
        <v>2</v>
      </c>
      <c r="Q14" s="107" t="s">
        <v>278</v>
      </c>
      <c r="R14" s="107" t="s">
        <v>218</v>
      </c>
      <c r="S14" s="107" t="s">
        <v>279</v>
      </c>
      <c r="T14" s="109"/>
      <c r="U14" s="107" t="s">
        <v>280</v>
      </c>
      <c r="V14" s="107" t="s">
        <v>281</v>
      </c>
    </row>
    <row r="15" spans="2:23" x14ac:dyDescent="0.25">
      <c r="H15" s="107" t="s">
        <v>282</v>
      </c>
      <c r="I15" s="107" t="s">
        <v>235</v>
      </c>
      <c r="J15" s="107" t="s">
        <v>240</v>
      </c>
      <c r="L15" s="107" t="s">
        <v>283</v>
      </c>
      <c r="M15" s="107" t="s">
        <v>215</v>
      </c>
      <c r="N15" s="107" t="s">
        <v>277</v>
      </c>
      <c r="O15" s="110">
        <v>2</v>
      </c>
      <c r="Q15" s="107" t="s">
        <v>284</v>
      </c>
      <c r="R15" s="107" t="s">
        <v>212</v>
      </c>
      <c r="S15" s="107" t="s">
        <v>285</v>
      </c>
      <c r="T15" s="109"/>
      <c r="U15" s="107" t="s">
        <v>286</v>
      </c>
      <c r="V15" s="107" t="s">
        <v>287</v>
      </c>
    </row>
    <row r="16" spans="2:23" x14ac:dyDescent="0.25">
      <c r="H16" s="107" t="s">
        <v>288</v>
      </c>
      <c r="I16" s="107" t="s">
        <v>215</v>
      </c>
      <c r="J16" s="107" t="s">
        <v>220</v>
      </c>
      <c r="L16" s="107" t="s">
        <v>289</v>
      </c>
      <c r="M16" s="107" t="s">
        <v>215</v>
      </c>
      <c r="N16" s="107" t="s">
        <v>277</v>
      </c>
      <c r="O16" s="110">
        <v>2</v>
      </c>
      <c r="Q16" s="107" t="s">
        <v>290</v>
      </c>
      <c r="R16" s="107" t="s">
        <v>212</v>
      </c>
      <c r="S16" s="107" t="s">
        <v>285</v>
      </c>
      <c r="T16" s="109"/>
      <c r="U16" s="107" t="s">
        <v>291</v>
      </c>
      <c r="V16" s="107" t="s">
        <v>292</v>
      </c>
    </row>
    <row r="17" spans="8:22" x14ac:dyDescent="0.25">
      <c r="H17" s="107" t="s">
        <v>293</v>
      </c>
      <c r="I17" s="107" t="s">
        <v>212</v>
      </c>
      <c r="J17" s="107" t="s">
        <v>213</v>
      </c>
      <c r="L17" s="107" t="s">
        <v>294</v>
      </c>
      <c r="M17" s="107" t="s">
        <v>215</v>
      </c>
      <c r="N17" s="107" t="s">
        <v>277</v>
      </c>
      <c r="O17" s="110">
        <v>2</v>
      </c>
      <c r="Q17" s="107" t="s">
        <v>295</v>
      </c>
      <c r="R17" s="107" t="s">
        <v>212</v>
      </c>
      <c r="S17" s="107" t="s">
        <v>296</v>
      </c>
      <c r="T17" s="109"/>
      <c r="U17" s="107" t="s">
        <v>297</v>
      </c>
      <c r="V17" s="107" t="s">
        <v>298</v>
      </c>
    </row>
    <row r="18" spans="8:22" x14ac:dyDescent="0.25">
      <c r="H18" s="107" t="s">
        <v>299</v>
      </c>
      <c r="I18" s="107" t="s">
        <v>212</v>
      </c>
      <c r="J18" s="107" t="s">
        <v>213</v>
      </c>
      <c r="L18" s="107" t="s">
        <v>300</v>
      </c>
      <c r="M18" s="107" t="s">
        <v>215</v>
      </c>
      <c r="N18" s="107" t="s">
        <v>277</v>
      </c>
      <c r="O18" s="110">
        <v>2</v>
      </c>
      <c r="Q18" s="107" t="s">
        <v>301</v>
      </c>
      <c r="R18" s="107" t="s">
        <v>212</v>
      </c>
      <c r="S18" s="107" t="s">
        <v>302</v>
      </c>
      <c r="T18" s="109"/>
      <c r="U18" s="107" t="s">
        <v>303</v>
      </c>
      <c r="V18" s="107" t="s">
        <v>304</v>
      </c>
    </row>
    <row r="19" spans="8:22" x14ac:dyDescent="0.25">
      <c r="H19" s="107" t="s">
        <v>305</v>
      </c>
      <c r="I19" s="107" t="s">
        <v>218</v>
      </c>
      <c r="J19" s="107" t="s">
        <v>226</v>
      </c>
      <c r="L19" s="107" t="s">
        <v>306</v>
      </c>
      <c r="M19" s="107" t="s">
        <v>215</v>
      </c>
      <c r="N19" s="107" t="s">
        <v>277</v>
      </c>
      <c r="O19" s="110">
        <v>2</v>
      </c>
      <c r="Q19" s="107" t="s">
        <v>307</v>
      </c>
      <c r="R19" s="107" t="s">
        <v>212</v>
      </c>
      <c r="S19" s="107" t="s">
        <v>308</v>
      </c>
      <c r="T19" s="109"/>
      <c r="U19" s="107" t="s">
        <v>309</v>
      </c>
      <c r="V19" s="107" t="s">
        <v>310</v>
      </c>
    </row>
    <row r="20" spans="8:22" x14ac:dyDescent="0.25">
      <c r="H20" s="107" t="s">
        <v>311</v>
      </c>
      <c r="I20" s="107" t="s">
        <v>212</v>
      </c>
      <c r="J20" s="107" t="s">
        <v>213</v>
      </c>
      <c r="L20" s="107" t="s">
        <v>312</v>
      </c>
      <c r="M20" s="107" t="s">
        <v>215</v>
      </c>
      <c r="N20" s="107" t="s">
        <v>277</v>
      </c>
      <c r="O20" s="110">
        <v>2</v>
      </c>
      <c r="Q20" s="107" t="s">
        <v>313</v>
      </c>
      <c r="R20" s="107" t="s">
        <v>212</v>
      </c>
      <c r="S20" s="107" t="s">
        <v>314</v>
      </c>
      <c r="T20" s="109"/>
      <c r="U20" s="107" t="s">
        <v>315</v>
      </c>
      <c r="V20" s="107" t="s">
        <v>316</v>
      </c>
    </row>
    <row r="21" spans="8:22" x14ac:dyDescent="0.25">
      <c r="H21" s="107" t="s">
        <v>284</v>
      </c>
      <c r="I21" s="107" t="s">
        <v>212</v>
      </c>
      <c r="J21" s="107" t="s">
        <v>213</v>
      </c>
      <c r="L21" s="107" t="s">
        <v>317</v>
      </c>
      <c r="M21" s="107" t="s">
        <v>215</v>
      </c>
      <c r="N21" s="107" t="s">
        <v>277</v>
      </c>
      <c r="O21" s="110">
        <v>2</v>
      </c>
      <c r="Q21" s="107" t="s">
        <v>318</v>
      </c>
      <c r="R21" s="107" t="s">
        <v>212</v>
      </c>
      <c r="S21" s="107" t="s">
        <v>314</v>
      </c>
      <c r="T21" s="109"/>
      <c r="U21" s="107" t="s">
        <v>319</v>
      </c>
      <c r="V21" s="107" t="s">
        <v>320</v>
      </c>
    </row>
    <row r="22" spans="8:22" x14ac:dyDescent="0.25">
      <c r="H22" s="107" t="s">
        <v>321</v>
      </c>
      <c r="I22" s="107" t="s">
        <v>218</v>
      </c>
      <c r="J22" s="107" t="s">
        <v>226</v>
      </c>
      <c r="L22" s="107" t="s">
        <v>322</v>
      </c>
      <c r="M22" s="107" t="s">
        <v>215</v>
      </c>
      <c r="N22" s="107" t="s">
        <v>277</v>
      </c>
      <c r="O22" s="110">
        <v>2</v>
      </c>
      <c r="Q22" s="107" t="s">
        <v>323</v>
      </c>
      <c r="R22" s="107" t="s">
        <v>212</v>
      </c>
      <c r="S22" s="107" t="s">
        <v>324</v>
      </c>
      <c r="T22" s="109"/>
      <c r="U22" s="107" t="s">
        <v>325</v>
      </c>
      <c r="V22" s="107" t="s">
        <v>326</v>
      </c>
    </row>
    <row r="23" spans="8:22" x14ac:dyDescent="0.25">
      <c r="H23" s="107" t="s">
        <v>327</v>
      </c>
      <c r="I23" s="107" t="s">
        <v>215</v>
      </c>
      <c r="J23" s="107" t="s">
        <v>220</v>
      </c>
      <c r="L23" s="107" t="s">
        <v>328</v>
      </c>
      <c r="M23" s="107" t="s">
        <v>215</v>
      </c>
      <c r="N23" s="107" t="s">
        <v>277</v>
      </c>
      <c r="O23" s="110">
        <v>2</v>
      </c>
      <c r="Q23" s="107" t="s">
        <v>329</v>
      </c>
      <c r="R23" s="107" t="s">
        <v>212</v>
      </c>
      <c r="S23" s="107" t="s">
        <v>324</v>
      </c>
      <c r="T23" s="109"/>
      <c r="U23" s="107" t="s">
        <v>330</v>
      </c>
      <c r="V23" s="107" t="s">
        <v>331</v>
      </c>
    </row>
    <row r="24" spans="8:22" x14ac:dyDescent="0.25">
      <c r="H24" s="107" t="s">
        <v>332</v>
      </c>
      <c r="I24" s="107" t="s">
        <v>218</v>
      </c>
      <c r="J24" s="107" t="s">
        <v>226</v>
      </c>
      <c r="L24" s="107" t="s">
        <v>333</v>
      </c>
      <c r="M24" s="107" t="s">
        <v>215</v>
      </c>
      <c r="N24" s="107" t="s">
        <v>277</v>
      </c>
      <c r="O24" s="110">
        <v>2</v>
      </c>
      <c r="Q24" s="107" t="s">
        <v>334</v>
      </c>
      <c r="R24" s="107" t="s">
        <v>212</v>
      </c>
      <c r="S24" s="107" t="s">
        <v>335</v>
      </c>
      <c r="T24" s="109"/>
      <c r="U24" s="107" t="s">
        <v>336</v>
      </c>
      <c r="V24" s="107" t="s">
        <v>337</v>
      </c>
    </row>
    <row r="25" spans="8:22" x14ac:dyDescent="0.25">
      <c r="H25" s="107" t="s">
        <v>338</v>
      </c>
      <c r="I25" s="107" t="s">
        <v>212</v>
      </c>
      <c r="J25" s="107" t="s">
        <v>213</v>
      </c>
      <c r="L25" s="107" t="s">
        <v>339</v>
      </c>
      <c r="M25" s="107" t="s">
        <v>215</v>
      </c>
      <c r="N25" s="107" t="s">
        <v>340</v>
      </c>
      <c r="O25" s="110">
        <v>3</v>
      </c>
      <c r="Q25" s="107" t="s">
        <v>341</v>
      </c>
      <c r="R25" s="107" t="s">
        <v>212</v>
      </c>
      <c r="S25" s="107" t="s">
        <v>342</v>
      </c>
      <c r="T25" s="109"/>
      <c r="U25" s="107" t="s">
        <v>343</v>
      </c>
      <c r="V25" s="107" t="s">
        <v>344</v>
      </c>
    </row>
    <row r="26" spans="8:22" x14ac:dyDescent="0.25">
      <c r="H26" s="107" t="s">
        <v>345</v>
      </c>
      <c r="I26" s="107" t="s">
        <v>212</v>
      </c>
      <c r="J26" s="107" t="s">
        <v>213</v>
      </c>
      <c r="L26" s="107" t="s">
        <v>346</v>
      </c>
      <c r="M26" s="107" t="s">
        <v>215</v>
      </c>
      <c r="N26" s="107" t="s">
        <v>340</v>
      </c>
      <c r="O26" s="110">
        <v>3</v>
      </c>
      <c r="Q26" s="107" t="s">
        <v>347</v>
      </c>
      <c r="R26" s="107" t="s">
        <v>212</v>
      </c>
      <c r="S26" s="107" t="s">
        <v>348</v>
      </c>
      <c r="T26" s="109"/>
      <c r="U26" s="107" t="s">
        <v>349</v>
      </c>
      <c r="V26" s="107" t="s">
        <v>350</v>
      </c>
    </row>
    <row r="27" spans="8:22" x14ac:dyDescent="0.25">
      <c r="H27" s="107" t="s">
        <v>351</v>
      </c>
      <c r="I27" s="107" t="s">
        <v>212</v>
      </c>
      <c r="J27" s="107" t="s">
        <v>213</v>
      </c>
      <c r="L27" s="107" t="s">
        <v>352</v>
      </c>
      <c r="M27" s="107" t="s">
        <v>215</v>
      </c>
      <c r="N27" s="107" t="s">
        <v>340</v>
      </c>
      <c r="O27" s="110">
        <v>3</v>
      </c>
      <c r="Q27" s="107" t="s">
        <v>353</v>
      </c>
      <c r="R27" s="107" t="s">
        <v>212</v>
      </c>
      <c r="S27" s="107" t="s">
        <v>354</v>
      </c>
      <c r="T27" s="109"/>
      <c r="U27" s="107" t="s">
        <v>355</v>
      </c>
      <c r="V27" s="107" t="s">
        <v>356</v>
      </c>
    </row>
    <row r="28" spans="8:22" x14ac:dyDescent="0.25">
      <c r="H28" s="107" t="s">
        <v>357</v>
      </c>
      <c r="I28" s="107" t="s">
        <v>218</v>
      </c>
      <c r="J28" s="107" t="s">
        <v>226</v>
      </c>
      <c r="L28" s="107" t="s">
        <v>358</v>
      </c>
      <c r="M28" s="107" t="s">
        <v>215</v>
      </c>
      <c r="N28" s="107" t="s">
        <v>340</v>
      </c>
      <c r="O28" s="110">
        <v>3</v>
      </c>
      <c r="Q28" s="107" t="s">
        <v>359</v>
      </c>
      <c r="R28" s="107" t="s">
        <v>235</v>
      </c>
      <c r="S28" s="107" t="s">
        <v>360</v>
      </c>
      <c r="T28" s="109"/>
      <c r="U28" s="107" t="s">
        <v>361</v>
      </c>
      <c r="V28" s="107" t="s">
        <v>362</v>
      </c>
    </row>
    <row r="29" spans="8:22" x14ac:dyDescent="0.25">
      <c r="H29" s="107" t="s">
        <v>283</v>
      </c>
      <c r="I29" s="107" t="s">
        <v>215</v>
      </c>
      <c r="J29" s="107" t="s">
        <v>220</v>
      </c>
      <c r="L29" s="107" t="s">
        <v>288</v>
      </c>
      <c r="M29" s="107" t="s">
        <v>215</v>
      </c>
      <c r="N29" s="107" t="s">
        <v>340</v>
      </c>
      <c r="O29" s="110">
        <v>3</v>
      </c>
      <c r="Q29" s="107" t="s">
        <v>252</v>
      </c>
      <c r="R29" s="107" t="s">
        <v>235</v>
      </c>
      <c r="S29" s="107" t="s">
        <v>360</v>
      </c>
      <c r="T29" s="109"/>
      <c r="U29" s="107" t="s">
        <v>363</v>
      </c>
      <c r="V29" s="107" t="s">
        <v>364</v>
      </c>
    </row>
    <row r="30" spans="8:22" x14ac:dyDescent="0.25">
      <c r="H30" s="107" t="s">
        <v>365</v>
      </c>
      <c r="I30" s="107" t="s">
        <v>235</v>
      </c>
      <c r="J30" s="107" t="s">
        <v>240</v>
      </c>
      <c r="L30" s="107" t="s">
        <v>366</v>
      </c>
      <c r="M30" s="107" t="s">
        <v>215</v>
      </c>
      <c r="N30" s="107" t="s">
        <v>340</v>
      </c>
      <c r="O30" s="110">
        <v>3</v>
      </c>
      <c r="Q30" s="107" t="s">
        <v>367</v>
      </c>
      <c r="R30" s="107" t="s">
        <v>235</v>
      </c>
      <c r="S30" s="107" t="s">
        <v>368</v>
      </c>
      <c r="T30" s="109"/>
      <c r="U30" s="107" t="s">
        <v>369</v>
      </c>
      <c r="V30" s="107" t="s">
        <v>370</v>
      </c>
    </row>
    <row r="31" spans="8:22" x14ac:dyDescent="0.25">
      <c r="H31" s="107" t="s">
        <v>371</v>
      </c>
      <c r="I31" s="107" t="s">
        <v>218</v>
      </c>
      <c r="J31" s="107" t="s">
        <v>226</v>
      </c>
      <c r="L31" s="107" t="s">
        <v>372</v>
      </c>
      <c r="M31" s="107" t="s">
        <v>215</v>
      </c>
      <c r="N31" s="107" t="s">
        <v>340</v>
      </c>
      <c r="O31" s="110">
        <v>3</v>
      </c>
      <c r="Q31" s="107" t="s">
        <v>373</v>
      </c>
      <c r="R31" s="107" t="s">
        <v>235</v>
      </c>
      <c r="S31" s="107" t="s">
        <v>374</v>
      </c>
      <c r="U31" s="107" t="s">
        <v>375</v>
      </c>
      <c r="V31" s="107" t="s">
        <v>376</v>
      </c>
    </row>
    <row r="32" spans="8:22" x14ac:dyDescent="0.25">
      <c r="H32" s="107" t="s">
        <v>295</v>
      </c>
      <c r="I32" s="107" t="s">
        <v>212</v>
      </c>
      <c r="J32" s="107" t="s">
        <v>213</v>
      </c>
      <c r="L32" s="107" t="s">
        <v>377</v>
      </c>
      <c r="M32" s="107" t="s">
        <v>215</v>
      </c>
      <c r="N32" s="107" t="s">
        <v>340</v>
      </c>
      <c r="O32" s="110">
        <v>3</v>
      </c>
      <c r="Q32" s="107" t="s">
        <v>378</v>
      </c>
      <c r="R32" s="107" t="s">
        <v>235</v>
      </c>
      <c r="S32" s="107" t="s">
        <v>379</v>
      </c>
      <c r="U32" s="107" t="s">
        <v>375</v>
      </c>
      <c r="V32" s="107" t="s">
        <v>376</v>
      </c>
    </row>
    <row r="33" spans="8:22" x14ac:dyDescent="0.25">
      <c r="H33" s="107" t="s">
        <v>380</v>
      </c>
      <c r="I33" s="107" t="s">
        <v>215</v>
      </c>
      <c r="J33" s="107" t="s">
        <v>220</v>
      </c>
      <c r="L33" s="107" t="s">
        <v>381</v>
      </c>
      <c r="M33" s="107" t="s">
        <v>215</v>
      </c>
      <c r="N33" s="107" t="s">
        <v>382</v>
      </c>
      <c r="O33" s="110">
        <v>4</v>
      </c>
      <c r="Q33" s="107" t="s">
        <v>383</v>
      </c>
      <c r="R33" s="107" t="s">
        <v>235</v>
      </c>
      <c r="S33" s="107" t="s">
        <v>384</v>
      </c>
      <c r="U33" s="107" t="s">
        <v>385</v>
      </c>
      <c r="V33" s="107" t="s">
        <v>386</v>
      </c>
    </row>
    <row r="34" spans="8:22" x14ac:dyDescent="0.25">
      <c r="H34" s="107" t="s">
        <v>387</v>
      </c>
      <c r="I34" s="107" t="s">
        <v>212</v>
      </c>
      <c r="J34" s="107" t="s">
        <v>213</v>
      </c>
      <c r="L34" s="107" t="s">
        <v>388</v>
      </c>
      <c r="M34" s="107" t="s">
        <v>215</v>
      </c>
      <c r="N34" s="107" t="s">
        <v>382</v>
      </c>
      <c r="O34" s="110">
        <v>4</v>
      </c>
      <c r="Q34" s="107" t="s">
        <v>389</v>
      </c>
      <c r="R34" s="107" t="s">
        <v>235</v>
      </c>
      <c r="S34" s="107" t="s">
        <v>390</v>
      </c>
      <c r="U34" s="107" t="s">
        <v>391</v>
      </c>
      <c r="V34" s="107" t="s">
        <v>392</v>
      </c>
    </row>
    <row r="35" spans="8:22" x14ac:dyDescent="0.25">
      <c r="H35" s="107" t="s">
        <v>393</v>
      </c>
      <c r="I35" s="107" t="s">
        <v>218</v>
      </c>
      <c r="J35" s="107" t="s">
        <v>226</v>
      </c>
      <c r="L35" s="107" t="s">
        <v>394</v>
      </c>
      <c r="M35" s="107" t="s">
        <v>215</v>
      </c>
      <c r="N35" s="107" t="s">
        <v>382</v>
      </c>
      <c r="O35" s="110">
        <v>4</v>
      </c>
      <c r="Q35" s="107" t="s">
        <v>395</v>
      </c>
      <c r="R35" s="107" t="s">
        <v>235</v>
      </c>
      <c r="S35" s="107" t="s">
        <v>396</v>
      </c>
      <c r="U35" s="107" t="s">
        <v>397</v>
      </c>
      <c r="V35" s="107" t="s">
        <v>398</v>
      </c>
    </row>
    <row r="36" spans="8:22" x14ac:dyDescent="0.25">
      <c r="H36" s="107" t="s">
        <v>289</v>
      </c>
      <c r="I36" s="107" t="s">
        <v>215</v>
      </c>
      <c r="J36" s="107" t="s">
        <v>220</v>
      </c>
      <c r="L36" s="107" t="s">
        <v>399</v>
      </c>
      <c r="M36" s="107" t="s">
        <v>215</v>
      </c>
      <c r="N36" s="107" t="s">
        <v>382</v>
      </c>
      <c r="O36" s="110">
        <v>4</v>
      </c>
      <c r="Q36" s="107" t="s">
        <v>400</v>
      </c>
      <c r="R36" s="107" t="s">
        <v>235</v>
      </c>
      <c r="S36" s="107" t="s">
        <v>401</v>
      </c>
      <c r="U36" s="107" t="s">
        <v>402</v>
      </c>
      <c r="V36" s="107" t="s">
        <v>403</v>
      </c>
    </row>
    <row r="37" spans="8:22" x14ac:dyDescent="0.25">
      <c r="H37" s="107" t="s">
        <v>404</v>
      </c>
      <c r="I37" s="107" t="s">
        <v>235</v>
      </c>
      <c r="J37" s="107" t="s">
        <v>236</v>
      </c>
      <c r="L37" s="107" t="s">
        <v>405</v>
      </c>
      <c r="M37" s="107" t="s">
        <v>215</v>
      </c>
      <c r="N37" s="107" t="s">
        <v>382</v>
      </c>
      <c r="O37" s="110">
        <v>4</v>
      </c>
      <c r="Q37" s="107" t="s">
        <v>406</v>
      </c>
      <c r="R37" s="107" t="s">
        <v>235</v>
      </c>
      <c r="S37" s="107" t="s">
        <v>407</v>
      </c>
      <c r="U37" s="107" t="s">
        <v>408</v>
      </c>
      <c r="V37" s="107" t="s">
        <v>409</v>
      </c>
    </row>
    <row r="38" spans="8:22" x14ac:dyDescent="0.25">
      <c r="H38" s="107" t="s">
        <v>410</v>
      </c>
      <c r="I38" s="107" t="s">
        <v>215</v>
      </c>
      <c r="J38" s="107" t="s">
        <v>220</v>
      </c>
      <c r="L38" s="107" t="s">
        <v>411</v>
      </c>
      <c r="M38" s="107" t="s">
        <v>215</v>
      </c>
      <c r="N38" s="107" t="s">
        <v>382</v>
      </c>
      <c r="O38" s="110">
        <v>4</v>
      </c>
      <c r="U38" s="107" t="s">
        <v>412</v>
      </c>
      <c r="V38" s="107" t="s">
        <v>413</v>
      </c>
    </row>
    <row r="39" spans="8:22" x14ac:dyDescent="0.25">
      <c r="H39" s="107" t="s">
        <v>414</v>
      </c>
      <c r="I39" s="107" t="s">
        <v>212</v>
      </c>
      <c r="J39" s="107" t="s">
        <v>213</v>
      </c>
      <c r="L39" s="107" t="s">
        <v>415</v>
      </c>
      <c r="M39" s="107" t="s">
        <v>215</v>
      </c>
      <c r="N39" s="107" t="s">
        <v>382</v>
      </c>
      <c r="O39" s="110">
        <v>4</v>
      </c>
      <c r="U39" s="107" t="s">
        <v>416</v>
      </c>
      <c r="V39" s="107" t="s">
        <v>417</v>
      </c>
    </row>
    <row r="40" spans="8:22" x14ac:dyDescent="0.25">
      <c r="H40" s="107" t="s">
        <v>418</v>
      </c>
      <c r="I40" s="107" t="s">
        <v>215</v>
      </c>
      <c r="J40" s="107" t="s">
        <v>220</v>
      </c>
      <c r="L40" s="107" t="s">
        <v>419</v>
      </c>
      <c r="M40" s="107" t="s">
        <v>215</v>
      </c>
      <c r="N40" s="107" t="s">
        <v>382</v>
      </c>
      <c r="O40" s="110">
        <v>4</v>
      </c>
      <c r="U40" s="107" t="s">
        <v>420</v>
      </c>
      <c r="V40" s="107" t="s">
        <v>421</v>
      </c>
    </row>
    <row r="41" spans="8:22" x14ac:dyDescent="0.25">
      <c r="H41" s="107" t="s">
        <v>214</v>
      </c>
      <c r="I41" s="107" t="s">
        <v>215</v>
      </c>
      <c r="J41" s="107" t="s">
        <v>220</v>
      </c>
      <c r="L41" s="107" t="s">
        <v>422</v>
      </c>
      <c r="M41" s="107" t="s">
        <v>215</v>
      </c>
      <c r="N41" s="107" t="s">
        <v>423</v>
      </c>
      <c r="O41" s="110">
        <v>8</v>
      </c>
      <c r="U41" s="107" t="s">
        <v>424</v>
      </c>
      <c r="V41" s="107" t="s">
        <v>425</v>
      </c>
    </row>
    <row r="42" spans="8:22" x14ac:dyDescent="0.25">
      <c r="H42" s="107" t="s">
        <v>426</v>
      </c>
      <c r="I42" s="107" t="s">
        <v>235</v>
      </c>
      <c r="J42" s="107" t="s">
        <v>236</v>
      </c>
      <c r="L42" s="107" t="s">
        <v>427</v>
      </c>
      <c r="M42" s="107" t="s">
        <v>215</v>
      </c>
      <c r="N42" s="107" t="s">
        <v>423</v>
      </c>
      <c r="O42" s="110">
        <v>8</v>
      </c>
      <c r="U42" s="107" t="s">
        <v>428</v>
      </c>
      <c r="V42" s="107" t="s">
        <v>429</v>
      </c>
    </row>
    <row r="43" spans="8:22" x14ac:dyDescent="0.25">
      <c r="H43" s="107" t="s">
        <v>430</v>
      </c>
      <c r="I43" s="107" t="s">
        <v>218</v>
      </c>
      <c r="J43" s="107" t="s">
        <v>226</v>
      </c>
      <c r="L43" s="107" t="s">
        <v>431</v>
      </c>
      <c r="M43" s="107" t="s">
        <v>215</v>
      </c>
      <c r="N43" s="107" t="s">
        <v>423</v>
      </c>
      <c r="O43" s="110">
        <v>8</v>
      </c>
      <c r="U43" s="107" t="s">
        <v>432</v>
      </c>
      <c r="V43" s="107" t="s">
        <v>433</v>
      </c>
    </row>
    <row r="44" spans="8:22" x14ac:dyDescent="0.25">
      <c r="H44" s="107" t="s">
        <v>434</v>
      </c>
      <c r="I44" s="107" t="s">
        <v>215</v>
      </c>
      <c r="J44" s="107" t="s">
        <v>220</v>
      </c>
      <c r="L44" s="107" t="s">
        <v>435</v>
      </c>
      <c r="M44" s="107" t="s">
        <v>215</v>
      </c>
      <c r="N44" s="107" t="s">
        <v>423</v>
      </c>
      <c r="O44" s="110">
        <v>8</v>
      </c>
      <c r="U44" s="107" t="s">
        <v>436</v>
      </c>
      <c r="V44" s="107" t="s">
        <v>437</v>
      </c>
    </row>
    <row r="45" spans="8:22" x14ac:dyDescent="0.25">
      <c r="H45" s="107" t="s">
        <v>438</v>
      </c>
      <c r="I45" s="107" t="s">
        <v>215</v>
      </c>
      <c r="J45" s="107" t="s">
        <v>220</v>
      </c>
      <c r="L45" s="107" t="s">
        <v>439</v>
      </c>
      <c r="M45" s="107" t="s">
        <v>215</v>
      </c>
      <c r="N45" s="107" t="s">
        <v>423</v>
      </c>
      <c r="O45" s="110">
        <v>8</v>
      </c>
      <c r="U45" s="107" t="s">
        <v>440</v>
      </c>
      <c r="V45" s="107" t="s">
        <v>441</v>
      </c>
    </row>
    <row r="46" spans="8:22" x14ac:dyDescent="0.25">
      <c r="H46" s="107" t="s">
        <v>442</v>
      </c>
      <c r="I46" s="107" t="s">
        <v>212</v>
      </c>
      <c r="J46" s="107" t="s">
        <v>213</v>
      </c>
      <c r="L46" s="107" t="s">
        <v>443</v>
      </c>
      <c r="M46" s="107" t="s">
        <v>215</v>
      </c>
      <c r="N46" s="107" t="s">
        <v>423</v>
      </c>
      <c r="O46" s="110">
        <v>8</v>
      </c>
      <c r="U46" s="107" t="s">
        <v>444</v>
      </c>
      <c r="V46" s="107" t="s">
        <v>445</v>
      </c>
    </row>
    <row r="47" spans="8:22" x14ac:dyDescent="0.25">
      <c r="H47" s="107" t="s">
        <v>446</v>
      </c>
      <c r="I47" s="107" t="s">
        <v>235</v>
      </c>
      <c r="J47" s="107" t="s">
        <v>236</v>
      </c>
      <c r="L47" s="107" t="s">
        <v>447</v>
      </c>
      <c r="M47" s="107" t="s">
        <v>215</v>
      </c>
      <c r="N47" s="107" t="s">
        <v>423</v>
      </c>
      <c r="O47" s="110">
        <v>8</v>
      </c>
      <c r="U47" s="107" t="s">
        <v>448</v>
      </c>
      <c r="V47" s="107" t="s">
        <v>449</v>
      </c>
    </row>
    <row r="48" spans="8:22" x14ac:dyDescent="0.25">
      <c r="H48" s="107" t="s">
        <v>450</v>
      </c>
      <c r="I48" s="107" t="s">
        <v>218</v>
      </c>
      <c r="J48" s="107" t="s">
        <v>226</v>
      </c>
      <c r="L48" s="107" t="s">
        <v>438</v>
      </c>
      <c r="M48" s="107" t="s">
        <v>215</v>
      </c>
      <c r="N48" s="107" t="s">
        <v>423</v>
      </c>
      <c r="O48" s="110">
        <v>8</v>
      </c>
      <c r="U48" s="107" t="s">
        <v>451</v>
      </c>
      <c r="V48" s="107" t="s">
        <v>452</v>
      </c>
    </row>
    <row r="49" spans="8:22" x14ac:dyDescent="0.25">
      <c r="H49" s="107" t="s">
        <v>453</v>
      </c>
      <c r="I49" s="107" t="s">
        <v>212</v>
      </c>
      <c r="J49" s="107" t="s">
        <v>213</v>
      </c>
      <c r="L49" s="107" t="s">
        <v>454</v>
      </c>
      <c r="M49" s="107" t="s">
        <v>215</v>
      </c>
      <c r="N49" s="107" t="s">
        <v>423</v>
      </c>
      <c r="O49" s="110">
        <v>8</v>
      </c>
      <c r="U49" s="107" t="s">
        <v>455</v>
      </c>
      <c r="V49" s="107" t="s">
        <v>456</v>
      </c>
    </row>
    <row r="50" spans="8:22" x14ac:dyDescent="0.25">
      <c r="H50" s="107" t="s">
        <v>301</v>
      </c>
      <c r="I50" s="107" t="s">
        <v>212</v>
      </c>
      <c r="J50" s="107" t="s">
        <v>213</v>
      </c>
      <c r="L50" s="107" t="s">
        <v>457</v>
      </c>
      <c r="M50" s="107" t="s">
        <v>215</v>
      </c>
      <c r="N50" s="107" t="s">
        <v>423</v>
      </c>
      <c r="O50" s="110">
        <v>8</v>
      </c>
      <c r="U50" s="107" t="s">
        <v>458</v>
      </c>
      <c r="V50" s="107" t="s">
        <v>459</v>
      </c>
    </row>
    <row r="51" spans="8:22" x14ac:dyDescent="0.25">
      <c r="H51" s="107" t="s">
        <v>460</v>
      </c>
      <c r="I51" s="107" t="s">
        <v>215</v>
      </c>
      <c r="J51" s="107" t="s">
        <v>220</v>
      </c>
      <c r="L51" s="107" t="s">
        <v>461</v>
      </c>
      <c r="M51" s="107" t="s">
        <v>215</v>
      </c>
      <c r="N51" s="107" t="s">
        <v>462</v>
      </c>
      <c r="O51" s="110">
        <v>9</v>
      </c>
      <c r="U51" s="107" t="s">
        <v>463</v>
      </c>
      <c r="V51" s="107" t="s">
        <v>464</v>
      </c>
    </row>
    <row r="52" spans="8:22" x14ac:dyDescent="0.25">
      <c r="H52" s="107" t="s">
        <v>465</v>
      </c>
      <c r="I52" s="107" t="s">
        <v>212</v>
      </c>
      <c r="J52" s="107" t="s">
        <v>213</v>
      </c>
      <c r="L52" s="107" t="s">
        <v>466</v>
      </c>
      <c r="M52" s="107" t="s">
        <v>215</v>
      </c>
      <c r="N52" s="107" t="s">
        <v>462</v>
      </c>
      <c r="O52" s="110">
        <v>9</v>
      </c>
    </row>
    <row r="53" spans="8:22" x14ac:dyDescent="0.25">
      <c r="H53" s="107" t="s">
        <v>467</v>
      </c>
      <c r="I53" s="107" t="s">
        <v>218</v>
      </c>
      <c r="J53" s="107" t="s">
        <v>226</v>
      </c>
      <c r="L53" s="107" t="s">
        <v>468</v>
      </c>
      <c r="M53" s="107" t="s">
        <v>215</v>
      </c>
      <c r="N53" s="107" t="s">
        <v>462</v>
      </c>
      <c r="O53" s="110">
        <v>9</v>
      </c>
    </row>
    <row r="54" spans="8:22" x14ac:dyDescent="0.25">
      <c r="H54" s="107" t="s">
        <v>469</v>
      </c>
      <c r="I54" s="107" t="s">
        <v>212</v>
      </c>
      <c r="J54" s="107" t="s">
        <v>213</v>
      </c>
      <c r="L54" s="107" t="s">
        <v>470</v>
      </c>
      <c r="M54" s="107" t="s">
        <v>215</v>
      </c>
      <c r="N54" s="107" t="s">
        <v>462</v>
      </c>
      <c r="O54" s="110">
        <v>9</v>
      </c>
    </row>
    <row r="55" spans="8:22" x14ac:dyDescent="0.25">
      <c r="H55" s="107" t="s">
        <v>318</v>
      </c>
      <c r="I55" s="107" t="s">
        <v>212</v>
      </c>
      <c r="J55" s="107" t="s">
        <v>213</v>
      </c>
      <c r="L55" s="107" t="s">
        <v>471</v>
      </c>
      <c r="M55" s="107" t="s">
        <v>215</v>
      </c>
      <c r="N55" s="107" t="s">
        <v>472</v>
      </c>
      <c r="O55" s="110">
        <v>10</v>
      </c>
    </row>
    <row r="56" spans="8:22" x14ac:dyDescent="0.25">
      <c r="H56" s="107" t="s">
        <v>473</v>
      </c>
      <c r="I56" s="107" t="s">
        <v>218</v>
      </c>
      <c r="J56" s="107" t="s">
        <v>226</v>
      </c>
      <c r="L56" s="107" t="s">
        <v>380</v>
      </c>
      <c r="M56" s="107" t="s">
        <v>215</v>
      </c>
      <c r="N56" s="107" t="s">
        <v>472</v>
      </c>
      <c r="O56" s="110">
        <v>10</v>
      </c>
    </row>
    <row r="57" spans="8:22" x14ac:dyDescent="0.25">
      <c r="H57" s="107" t="s">
        <v>474</v>
      </c>
      <c r="I57" s="107" t="s">
        <v>235</v>
      </c>
      <c r="J57" s="107" t="s">
        <v>240</v>
      </c>
      <c r="L57" s="107" t="s">
        <v>223</v>
      </c>
      <c r="M57" s="107" t="s">
        <v>215</v>
      </c>
      <c r="N57" s="107" t="s">
        <v>472</v>
      </c>
      <c r="O57" s="110">
        <v>10</v>
      </c>
    </row>
    <row r="58" spans="8:22" x14ac:dyDescent="0.25">
      <c r="H58" s="107" t="s">
        <v>475</v>
      </c>
      <c r="I58" s="107" t="s">
        <v>212</v>
      </c>
      <c r="J58" s="107" t="s">
        <v>213</v>
      </c>
      <c r="L58" s="107" t="s">
        <v>460</v>
      </c>
      <c r="M58" s="107" t="s">
        <v>215</v>
      </c>
      <c r="N58" s="107" t="s">
        <v>472</v>
      </c>
      <c r="O58" s="110">
        <v>10</v>
      </c>
    </row>
    <row r="59" spans="8:22" x14ac:dyDescent="0.25">
      <c r="H59" s="107" t="s">
        <v>476</v>
      </c>
      <c r="I59" s="107" t="s">
        <v>212</v>
      </c>
      <c r="J59" s="107" t="s">
        <v>213</v>
      </c>
      <c r="L59" s="107" t="s">
        <v>477</v>
      </c>
      <c r="M59" s="107" t="s">
        <v>215</v>
      </c>
      <c r="N59" s="107" t="s">
        <v>472</v>
      </c>
      <c r="O59" s="110">
        <v>10</v>
      </c>
    </row>
    <row r="60" spans="8:22" x14ac:dyDescent="0.25">
      <c r="H60" s="107" t="s">
        <v>230</v>
      </c>
      <c r="I60" s="107" t="s">
        <v>218</v>
      </c>
      <c r="J60" s="107" t="s">
        <v>226</v>
      </c>
      <c r="L60" s="107" t="s">
        <v>478</v>
      </c>
      <c r="M60" s="107" t="s">
        <v>215</v>
      </c>
      <c r="N60" s="107" t="s">
        <v>472</v>
      </c>
      <c r="O60" s="110">
        <v>10</v>
      </c>
    </row>
    <row r="61" spans="8:22" x14ac:dyDescent="0.25">
      <c r="H61" s="107" t="s">
        <v>479</v>
      </c>
      <c r="I61" s="107" t="s">
        <v>218</v>
      </c>
      <c r="J61" s="107" t="s">
        <v>226</v>
      </c>
      <c r="L61" s="107" t="s">
        <v>480</v>
      </c>
      <c r="M61" s="107" t="s">
        <v>215</v>
      </c>
      <c r="N61" s="107" t="s">
        <v>481</v>
      </c>
      <c r="O61" s="110">
        <v>11</v>
      </c>
    </row>
    <row r="62" spans="8:22" x14ac:dyDescent="0.25">
      <c r="H62" s="107" t="s">
        <v>294</v>
      </c>
      <c r="I62" s="107" t="s">
        <v>215</v>
      </c>
      <c r="J62" s="107" t="s">
        <v>220</v>
      </c>
      <c r="L62" s="107" t="s">
        <v>482</v>
      </c>
      <c r="M62" s="107" t="s">
        <v>215</v>
      </c>
      <c r="N62" s="107" t="s">
        <v>481</v>
      </c>
      <c r="O62" s="110">
        <v>11</v>
      </c>
    </row>
    <row r="63" spans="8:22" x14ac:dyDescent="0.25">
      <c r="H63" s="107" t="s">
        <v>276</v>
      </c>
      <c r="I63" s="107" t="s">
        <v>215</v>
      </c>
      <c r="J63" s="107" t="s">
        <v>220</v>
      </c>
      <c r="L63" s="107" t="s">
        <v>483</v>
      </c>
      <c r="M63" s="107" t="s">
        <v>215</v>
      </c>
      <c r="N63" s="107" t="s">
        <v>481</v>
      </c>
      <c r="O63" s="110">
        <v>11</v>
      </c>
    </row>
    <row r="64" spans="8:22" x14ac:dyDescent="0.25">
      <c r="H64" s="107" t="s">
        <v>484</v>
      </c>
      <c r="I64" s="107" t="s">
        <v>212</v>
      </c>
      <c r="J64" s="107" t="s">
        <v>213</v>
      </c>
      <c r="L64" s="107" t="s">
        <v>327</v>
      </c>
      <c r="M64" s="107" t="s">
        <v>215</v>
      </c>
      <c r="N64" s="107" t="s">
        <v>481</v>
      </c>
      <c r="O64" s="110">
        <v>11</v>
      </c>
    </row>
    <row r="65" spans="8:15" x14ac:dyDescent="0.25">
      <c r="H65" s="107" t="s">
        <v>485</v>
      </c>
      <c r="I65" s="107" t="s">
        <v>212</v>
      </c>
      <c r="J65" s="107" t="s">
        <v>213</v>
      </c>
      <c r="L65" s="107" t="s">
        <v>486</v>
      </c>
      <c r="M65" s="107" t="s">
        <v>215</v>
      </c>
      <c r="N65" s="107" t="s">
        <v>481</v>
      </c>
      <c r="O65" s="110">
        <v>11</v>
      </c>
    </row>
    <row r="66" spans="8:15" x14ac:dyDescent="0.25">
      <c r="H66" s="107" t="s">
        <v>224</v>
      </c>
      <c r="I66" s="107" t="s">
        <v>215</v>
      </c>
      <c r="J66" s="107" t="s">
        <v>220</v>
      </c>
      <c r="L66" s="107" t="s">
        <v>487</v>
      </c>
      <c r="M66" s="107" t="s">
        <v>215</v>
      </c>
      <c r="N66" s="107" t="s">
        <v>481</v>
      </c>
      <c r="O66" s="110">
        <v>11</v>
      </c>
    </row>
    <row r="67" spans="8:15" x14ac:dyDescent="0.25">
      <c r="H67" s="107" t="s">
        <v>482</v>
      </c>
      <c r="I67" s="107" t="s">
        <v>215</v>
      </c>
      <c r="J67" s="107" t="s">
        <v>220</v>
      </c>
      <c r="L67" s="107" t="s">
        <v>488</v>
      </c>
      <c r="M67" s="107" t="s">
        <v>215</v>
      </c>
      <c r="N67" s="107" t="s">
        <v>489</v>
      </c>
      <c r="O67" s="110">
        <v>12</v>
      </c>
    </row>
    <row r="68" spans="8:15" x14ac:dyDescent="0.25">
      <c r="H68" s="107" t="s">
        <v>490</v>
      </c>
      <c r="I68" s="107" t="s">
        <v>212</v>
      </c>
      <c r="J68" s="107" t="s">
        <v>213</v>
      </c>
      <c r="L68" s="107" t="s">
        <v>491</v>
      </c>
      <c r="M68" s="107" t="s">
        <v>215</v>
      </c>
      <c r="N68" s="107" t="s">
        <v>489</v>
      </c>
      <c r="O68" s="110">
        <v>12</v>
      </c>
    </row>
    <row r="69" spans="8:15" x14ac:dyDescent="0.25">
      <c r="H69" s="107" t="s">
        <v>492</v>
      </c>
      <c r="I69" s="107" t="s">
        <v>212</v>
      </c>
      <c r="J69" s="107" t="s">
        <v>213</v>
      </c>
      <c r="L69" s="107" t="s">
        <v>493</v>
      </c>
      <c r="M69" s="107" t="s">
        <v>215</v>
      </c>
      <c r="N69" s="107" t="s">
        <v>489</v>
      </c>
      <c r="O69" s="110">
        <v>12</v>
      </c>
    </row>
    <row r="70" spans="8:15" x14ac:dyDescent="0.25">
      <c r="H70" s="107" t="s">
        <v>494</v>
      </c>
      <c r="I70" s="107" t="s">
        <v>215</v>
      </c>
      <c r="J70" s="107" t="s">
        <v>220</v>
      </c>
      <c r="L70" s="107" t="s">
        <v>495</v>
      </c>
      <c r="M70" s="107" t="s">
        <v>215</v>
      </c>
      <c r="N70" s="107" t="s">
        <v>489</v>
      </c>
      <c r="O70" s="110">
        <v>12</v>
      </c>
    </row>
    <row r="71" spans="8:15" x14ac:dyDescent="0.25">
      <c r="H71" s="107" t="s">
        <v>496</v>
      </c>
      <c r="I71" s="107" t="s">
        <v>218</v>
      </c>
      <c r="J71" s="107" t="s">
        <v>226</v>
      </c>
      <c r="L71" s="107" t="s">
        <v>497</v>
      </c>
      <c r="M71" s="107" t="s">
        <v>215</v>
      </c>
      <c r="N71" s="107" t="s">
        <v>489</v>
      </c>
      <c r="O71" s="110">
        <v>12</v>
      </c>
    </row>
    <row r="72" spans="8:15" x14ac:dyDescent="0.25">
      <c r="H72" s="107" t="s">
        <v>477</v>
      </c>
      <c r="I72" s="107" t="s">
        <v>215</v>
      </c>
      <c r="J72" s="107" t="s">
        <v>220</v>
      </c>
      <c r="L72" s="107" t="s">
        <v>498</v>
      </c>
      <c r="M72" s="107" t="s">
        <v>215</v>
      </c>
      <c r="N72" s="107" t="s">
        <v>489</v>
      </c>
      <c r="O72" s="110">
        <v>12</v>
      </c>
    </row>
    <row r="73" spans="8:15" x14ac:dyDescent="0.25">
      <c r="H73" s="107" t="s">
        <v>499</v>
      </c>
      <c r="I73" s="107" t="s">
        <v>235</v>
      </c>
      <c r="J73" s="107" t="s">
        <v>240</v>
      </c>
      <c r="L73" s="107" t="s">
        <v>500</v>
      </c>
      <c r="M73" s="107" t="s">
        <v>215</v>
      </c>
      <c r="N73" s="107" t="s">
        <v>489</v>
      </c>
      <c r="O73" s="110">
        <v>12</v>
      </c>
    </row>
    <row r="74" spans="8:15" x14ac:dyDescent="0.25">
      <c r="H74" s="107" t="s">
        <v>501</v>
      </c>
      <c r="I74" s="107" t="s">
        <v>218</v>
      </c>
      <c r="J74" s="107" t="s">
        <v>226</v>
      </c>
      <c r="L74" s="107" t="s">
        <v>502</v>
      </c>
      <c r="M74" s="107" t="s">
        <v>215</v>
      </c>
      <c r="N74" s="107" t="s">
        <v>489</v>
      </c>
      <c r="O74" s="110">
        <v>12</v>
      </c>
    </row>
    <row r="75" spans="8:15" x14ac:dyDescent="0.25">
      <c r="H75" s="107" t="s">
        <v>346</v>
      </c>
      <c r="I75" s="107" t="s">
        <v>215</v>
      </c>
      <c r="J75" s="107" t="s">
        <v>220</v>
      </c>
      <c r="L75" s="107" t="s">
        <v>503</v>
      </c>
      <c r="M75" s="107" t="s">
        <v>215</v>
      </c>
      <c r="N75" s="107" t="s">
        <v>489</v>
      </c>
      <c r="O75" s="110">
        <v>12</v>
      </c>
    </row>
    <row r="76" spans="8:15" x14ac:dyDescent="0.25">
      <c r="H76" s="107" t="s">
        <v>504</v>
      </c>
      <c r="I76" s="107" t="s">
        <v>215</v>
      </c>
      <c r="J76" s="107" t="s">
        <v>220</v>
      </c>
      <c r="L76" s="107" t="s">
        <v>505</v>
      </c>
      <c r="M76" s="107" t="s">
        <v>215</v>
      </c>
      <c r="N76" s="107" t="s">
        <v>506</v>
      </c>
      <c r="O76" s="110">
        <v>15</v>
      </c>
    </row>
    <row r="77" spans="8:15" x14ac:dyDescent="0.25">
      <c r="H77" s="107" t="s">
        <v>367</v>
      </c>
      <c r="I77" s="107" t="s">
        <v>235</v>
      </c>
      <c r="J77" s="107" t="s">
        <v>240</v>
      </c>
      <c r="L77" s="107" t="s">
        <v>507</v>
      </c>
      <c r="M77" s="107" t="s">
        <v>215</v>
      </c>
      <c r="N77" s="107" t="s">
        <v>506</v>
      </c>
      <c r="O77" s="110">
        <v>15</v>
      </c>
    </row>
    <row r="78" spans="8:15" x14ac:dyDescent="0.25">
      <c r="H78" s="107" t="s">
        <v>508</v>
      </c>
      <c r="I78" s="107" t="s">
        <v>212</v>
      </c>
      <c r="J78" s="107" t="s">
        <v>213</v>
      </c>
      <c r="L78" s="107" t="s">
        <v>509</v>
      </c>
      <c r="M78" s="107" t="s">
        <v>215</v>
      </c>
      <c r="N78" s="107" t="s">
        <v>506</v>
      </c>
      <c r="O78" s="110">
        <v>15</v>
      </c>
    </row>
    <row r="79" spans="8:15" x14ac:dyDescent="0.25">
      <c r="H79" s="107" t="s">
        <v>388</v>
      </c>
      <c r="I79" s="107" t="s">
        <v>215</v>
      </c>
      <c r="J79" s="107" t="s">
        <v>220</v>
      </c>
      <c r="L79" s="107" t="s">
        <v>510</v>
      </c>
      <c r="M79" s="107" t="s">
        <v>215</v>
      </c>
      <c r="N79" s="107" t="s">
        <v>506</v>
      </c>
      <c r="O79" s="110">
        <v>15</v>
      </c>
    </row>
    <row r="80" spans="8:15" x14ac:dyDescent="0.25">
      <c r="H80" s="107" t="s">
        <v>373</v>
      </c>
      <c r="I80" s="107" t="s">
        <v>235</v>
      </c>
      <c r="J80" s="107" t="s">
        <v>240</v>
      </c>
      <c r="L80" s="107" t="s">
        <v>511</v>
      </c>
      <c r="M80" s="107" t="s">
        <v>215</v>
      </c>
      <c r="N80" s="107" t="s">
        <v>506</v>
      </c>
      <c r="O80" s="110">
        <v>15</v>
      </c>
    </row>
    <row r="81" spans="8:15" x14ac:dyDescent="0.25">
      <c r="H81" s="107" t="s">
        <v>512</v>
      </c>
      <c r="I81" s="107" t="s">
        <v>215</v>
      </c>
      <c r="J81" s="107" t="s">
        <v>220</v>
      </c>
      <c r="L81" s="107" t="s">
        <v>513</v>
      </c>
      <c r="M81" s="107" t="s">
        <v>215</v>
      </c>
      <c r="N81" s="107" t="s">
        <v>514</v>
      </c>
      <c r="O81" s="110">
        <v>13</v>
      </c>
    </row>
    <row r="82" spans="8:15" x14ac:dyDescent="0.25">
      <c r="H82" s="107" t="s">
        <v>515</v>
      </c>
      <c r="I82" s="107" t="s">
        <v>235</v>
      </c>
      <c r="J82" s="107" t="s">
        <v>240</v>
      </c>
      <c r="L82" s="107" t="s">
        <v>516</v>
      </c>
      <c r="M82" s="107" t="s">
        <v>215</v>
      </c>
      <c r="N82" s="107" t="s">
        <v>514</v>
      </c>
      <c r="O82" s="110">
        <v>13</v>
      </c>
    </row>
    <row r="83" spans="8:15" x14ac:dyDescent="0.25">
      <c r="H83" s="107" t="s">
        <v>517</v>
      </c>
      <c r="I83" s="107" t="s">
        <v>235</v>
      </c>
      <c r="J83" s="107" t="s">
        <v>240</v>
      </c>
      <c r="L83" s="107" t="s">
        <v>518</v>
      </c>
      <c r="M83" s="107" t="s">
        <v>215</v>
      </c>
      <c r="N83" s="107" t="s">
        <v>514</v>
      </c>
      <c r="O83" s="110">
        <v>13</v>
      </c>
    </row>
    <row r="84" spans="8:15" x14ac:dyDescent="0.25">
      <c r="H84" s="107" t="s">
        <v>519</v>
      </c>
      <c r="I84" s="107" t="s">
        <v>235</v>
      </c>
      <c r="J84" s="107" t="s">
        <v>236</v>
      </c>
      <c r="L84" s="107" t="s">
        <v>520</v>
      </c>
      <c r="M84" s="107" t="s">
        <v>215</v>
      </c>
      <c r="N84" s="107" t="s">
        <v>514</v>
      </c>
      <c r="O84" s="110">
        <v>13</v>
      </c>
    </row>
    <row r="85" spans="8:15" x14ac:dyDescent="0.25">
      <c r="H85" s="107" t="s">
        <v>521</v>
      </c>
      <c r="I85" s="107" t="s">
        <v>215</v>
      </c>
      <c r="J85" s="107" t="s">
        <v>220</v>
      </c>
      <c r="L85" s="107" t="s">
        <v>522</v>
      </c>
      <c r="M85" s="107" t="s">
        <v>215</v>
      </c>
      <c r="N85" s="107" t="s">
        <v>514</v>
      </c>
      <c r="O85" s="110">
        <v>13</v>
      </c>
    </row>
    <row r="86" spans="8:15" x14ac:dyDescent="0.25">
      <c r="H86" s="107" t="s">
        <v>523</v>
      </c>
      <c r="I86" s="107" t="s">
        <v>212</v>
      </c>
      <c r="J86" s="107" t="s">
        <v>213</v>
      </c>
      <c r="L86" s="107" t="s">
        <v>524</v>
      </c>
      <c r="M86" s="107" t="s">
        <v>215</v>
      </c>
      <c r="N86" s="107" t="s">
        <v>525</v>
      </c>
      <c r="O86" s="110">
        <v>14</v>
      </c>
    </row>
    <row r="87" spans="8:15" x14ac:dyDescent="0.25">
      <c r="H87" s="107" t="s">
        <v>526</v>
      </c>
      <c r="I87" s="107" t="s">
        <v>212</v>
      </c>
      <c r="J87" s="107" t="s">
        <v>213</v>
      </c>
      <c r="L87" s="107" t="s">
        <v>410</v>
      </c>
      <c r="M87" s="107" t="s">
        <v>215</v>
      </c>
      <c r="N87" s="107" t="s">
        <v>525</v>
      </c>
      <c r="O87" s="110">
        <v>14</v>
      </c>
    </row>
    <row r="88" spans="8:15" x14ac:dyDescent="0.25">
      <c r="H88" s="107" t="s">
        <v>527</v>
      </c>
      <c r="I88" s="107" t="s">
        <v>218</v>
      </c>
      <c r="J88" s="107" t="s">
        <v>226</v>
      </c>
      <c r="L88" s="107" t="s">
        <v>504</v>
      </c>
      <c r="M88" s="107" t="s">
        <v>215</v>
      </c>
      <c r="N88" s="107" t="s">
        <v>525</v>
      </c>
      <c r="O88" s="110">
        <v>14</v>
      </c>
    </row>
    <row r="89" spans="8:15" x14ac:dyDescent="0.25">
      <c r="H89" s="107" t="s">
        <v>323</v>
      </c>
      <c r="I89" s="107" t="s">
        <v>212</v>
      </c>
      <c r="J89" s="107" t="s">
        <v>213</v>
      </c>
      <c r="L89" s="107" t="s">
        <v>242</v>
      </c>
      <c r="M89" s="107" t="s">
        <v>215</v>
      </c>
      <c r="N89" s="107" t="s">
        <v>525</v>
      </c>
      <c r="O89" s="110">
        <v>14</v>
      </c>
    </row>
    <row r="90" spans="8:15" x14ac:dyDescent="0.25">
      <c r="H90" s="107" t="s">
        <v>339</v>
      </c>
      <c r="I90" s="107" t="s">
        <v>215</v>
      </c>
      <c r="J90" s="107" t="s">
        <v>220</v>
      </c>
      <c r="L90" s="107" t="s">
        <v>521</v>
      </c>
      <c r="M90" s="107" t="s">
        <v>215</v>
      </c>
      <c r="N90" s="107" t="s">
        <v>525</v>
      </c>
      <c r="O90" s="110">
        <v>14</v>
      </c>
    </row>
    <row r="91" spans="8:15" x14ac:dyDescent="0.25">
      <c r="H91" s="107" t="s">
        <v>507</v>
      </c>
      <c r="I91" s="107" t="s">
        <v>215</v>
      </c>
      <c r="J91" s="107" t="s">
        <v>220</v>
      </c>
      <c r="L91" s="107" t="s">
        <v>528</v>
      </c>
      <c r="M91" s="107" t="s">
        <v>215</v>
      </c>
      <c r="N91" s="107" t="s">
        <v>525</v>
      </c>
      <c r="O91" s="110">
        <v>14</v>
      </c>
    </row>
    <row r="92" spans="8:15" x14ac:dyDescent="0.25">
      <c r="H92" s="107" t="s">
        <v>466</v>
      </c>
      <c r="I92" s="107" t="s">
        <v>215</v>
      </c>
      <c r="J92" s="107" t="s">
        <v>220</v>
      </c>
      <c r="L92" s="107" t="s">
        <v>529</v>
      </c>
      <c r="M92" s="107" t="s">
        <v>215</v>
      </c>
      <c r="N92" s="107" t="s">
        <v>525</v>
      </c>
      <c r="O92" s="110">
        <v>14</v>
      </c>
    </row>
    <row r="93" spans="8:15" x14ac:dyDescent="0.25">
      <c r="H93" s="107" t="s">
        <v>530</v>
      </c>
      <c r="I93" s="107" t="s">
        <v>215</v>
      </c>
      <c r="J93" s="107" t="s">
        <v>220</v>
      </c>
      <c r="L93" s="107" t="s">
        <v>531</v>
      </c>
      <c r="M93" s="107" t="s">
        <v>215</v>
      </c>
      <c r="N93" s="107" t="s">
        <v>525</v>
      </c>
      <c r="O93" s="110">
        <v>14</v>
      </c>
    </row>
    <row r="94" spans="8:15" x14ac:dyDescent="0.25">
      <c r="H94" s="107" t="s">
        <v>532</v>
      </c>
      <c r="I94" s="107" t="s">
        <v>212</v>
      </c>
      <c r="J94" s="107" t="s">
        <v>213</v>
      </c>
      <c r="L94" s="107" t="s">
        <v>533</v>
      </c>
      <c r="M94" s="107" t="s">
        <v>215</v>
      </c>
      <c r="N94" s="107" t="s">
        <v>525</v>
      </c>
      <c r="O94" s="110">
        <v>14</v>
      </c>
    </row>
    <row r="95" spans="8:15" x14ac:dyDescent="0.25">
      <c r="H95" s="107" t="s">
        <v>534</v>
      </c>
      <c r="I95" s="107" t="s">
        <v>212</v>
      </c>
      <c r="J95" s="107" t="s">
        <v>213</v>
      </c>
      <c r="L95" s="107" t="s">
        <v>535</v>
      </c>
      <c r="M95" s="107" t="s">
        <v>215</v>
      </c>
      <c r="N95" s="107" t="s">
        <v>525</v>
      </c>
      <c r="O95" s="110">
        <v>14</v>
      </c>
    </row>
    <row r="96" spans="8:15" x14ac:dyDescent="0.25">
      <c r="H96" s="107" t="s">
        <v>536</v>
      </c>
      <c r="I96" s="107" t="s">
        <v>212</v>
      </c>
      <c r="J96" s="107" t="s">
        <v>213</v>
      </c>
      <c r="L96" s="107" t="s">
        <v>537</v>
      </c>
      <c r="M96" s="107" t="s">
        <v>215</v>
      </c>
      <c r="N96" s="107" t="s">
        <v>538</v>
      </c>
      <c r="O96" s="110">
        <v>23</v>
      </c>
    </row>
    <row r="97" spans="8:15" x14ac:dyDescent="0.25">
      <c r="H97" s="107" t="s">
        <v>539</v>
      </c>
      <c r="I97" s="107" t="s">
        <v>212</v>
      </c>
      <c r="J97" s="107" t="s">
        <v>213</v>
      </c>
      <c r="L97" s="107" t="s">
        <v>540</v>
      </c>
      <c r="M97" s="107" t="s">
        <v>215</v>
      </c>
      <c r="N97" s="107" t="s">
        <v>538</v>
      </c>
      <c r="O97" s="110">
        <v>23</v>
      </c>
    </row>
    <row r="98" spans="8:15" x14ac:dyDescent="0.25">
      <c r="H98" s="107" t="s">
        <v>541</v>
      </c>
      <c r="I98" s="107" t="s">
        <v>218</v>
      </c>
      <c r="J98" s="107" t="s">
        <v>226</v>
      </c>
      <c r="L98" s="107" t="s">
        <v>494</v>
      </c>
      <c r="M98" s="107" t="s">
        <v>215</v>
      </c>
      <c r="N98" s="107" t="s">
        <v>538</v>
      </c>
      <c r="O98" s="110">
        <v>23</v>
      </c>
    </row>
    <row r="99" spans="8:15" x14ac:dyDescent="0.25">
      <c r="H99" s="107" t="s">
        <v>542</v>
      </c>
      <c r="I99" s="107" t="s">
        <v>218</v>
      </c>
      <c r="J99" s="107" t="s">
        <v>226</v>
      </c>
    </row>
    <row r="100" spans="8:15" x14ac:dyDescent="0.25">
      <c r="H100" s="107" t="s">
        <v>543</v>
      </c>
      <c r="I100" s="107" t="s">
        <v>235</v>
      </c>
      <c r="J100" s="107" t="s">
        <v>240</v>
      </c>
    </row>
    <row r="101" spans="8:15" x14ac:dyDescent="0.25">
      <c r="H101" s="107" t="s">
        <v>509</v>
      </c>
      <c r="I101" s="107" t="s">
        <v>215</v>
      </c>
      <c r="J101" s="107" t="s">
        <v>220</v>
      </c>
    </row>
    <row r="102" spans="8:15" x14ac:dyDescent="0.25">
      <c r="H102" s="107" t="s">
        <v>394</v>
      </c>
      <c r="I102" s="107" t="s">
        <v>215</v>
      </c>
      <c r="J102" s="107" t="s">
        <v>220</v>
      </c>
    </row>
    <row r="103" spans="8:15" x14ac:dyDescent="0.25">
      <c r="H103" s="107" t="s">
        <v>307</v>
      </c>
      <c r="I103" s="107" t="s">
        <v>212</v>
      </c>
      <c r="J103" s="107" t="s">
        <v>213</v>
      </c>
    </row>
    <row r="104" spans="8:15" x14ac:dyDescent="0.25">
      <c r="H104" s="107" t="s">
        <v>544</v>
      </c>
      <c r="I104" s="107" t="s">
        <v>212</v>
      </c>
      <c r="J104" s="107" t="s">
        <v>213</v>
      </c>
    </row>
    <row r="105" spans="8:15" x14ac:dyDescent="0.25">
      <c r="H105" s="107" t="s">
        <v>493</v>
      </c>
      <c r="I105" s="107" t="s">
        <v>215</v>
      </c>
      <c r="J105" s="107" t="s">
        <v>220</v>
      </c>
    </row>
    <row r="106" spans="8:15" x14ac:dyDescent="0.25">
      <c r="H106" s="107" t="s">
        <v>545</v>
      </c>
      <c r="I106" s="107" t="s">
        <v>235</v>
      </c>
      <c r="J106" s="107" t="s">
        <v>240</v>
      </c>
    </row>
    <row r="107" spans="8:15" x14ac:dyDescent="0.25">
      <c r="H107" s="107" t="s">
        <v>510</v>
      </c>
      <c r="I107" s="107" t="s">
        <v>215</v>
      </c>
      <c r="J107" s="107" t="s">
        <v>220</v>
      </c>
    </row>
    <row r="108" spans="8:15" x14ac:dyDescent="0.25">
      <c r="H108" s="107" t="s">
        <v>546</v>
      </c>
      <c r="I108" s="107" t="s">
        <v>218</v>
      </c>
      <c r="J108" s="107" t="s">
        <v>226</v>
      </c>
    </row>
    <row r="109" spans="8:15" x14ac:dyDescent="0.25">
      <c r="H109" s="107" t="s">
        <v>547</v>
      </c>
      <c r="I109" s="107" t="s">
        <v>218</v>
      </c>
      <c r="J109" s="107" t="s">
        <v>226</v>
      </c>
    </row>
    <row r="110" spans="8:15" x14ac:dyDescent="0.25">
      <c r="H110" s="107" t="s">
        <v>300</v>
      </c>
      <c r="I110" s="107" t="s">
        <v>215</v>
      </c>
      <c r="J110" s="107" t="s">
        <v>220</v>
      </c>
    </row>
    <row r="111" spans="8:15" x14ac:dyDescent="0.25">
      <c r="H111" s="107" t="s">
        <v>548</v>
      </c>
      <c r="I111" s="107" t="s">
        <v>212</v>
      </c>
      <c r="J111" s="107" t="s">
        <v>213</v>
      </c>
    </row>
    <row r="112" spans="8:15" x14ac:dyDescent="0.25">
      <c r="H112" s="107" t="s">
        <v>238</v>
      </c>
      <c r="I112" s="107" t="s">
        <v>218</v>
      </c>
      <c r="J112" s="107" t="s">
        <v>226</v>
      </c>
    </row>
    <row r="113" spans="3:15" s="109" customFormat="1" x14ac:dyDescent="0.25">
      <c r="C113" s="108"/>
      <c r="D113" s="108"/>
      <c r="E113" s="108"/>
      <c r="F113" s="108"/>
      <c r="G113" s="107"/>
      <c r="H113" s="107" t="s">
        <v>306</v>
      </c>
      <c r="I113" s="107" t="s">
        <v>215</v>
      </c>
      <c r="J113" s="107" t="s">
        <v>220</v>
      </c>
      <c r="L113" s="107"/>
      <c r="M113" s="107"/>
      <c r="N113" s="107"/>
      <c r="O113" s="110"/>
    </row>
    <row r="114" spans="3:15" s="109" customFormat="1" x14ac:dyDescent="0.25">
      <c r="C114" s="108"/>
      <c r="D114" s="108"/>
      <c r="E114" s="108"/>
      <c r="F114" s="108"/>
      <c r="G114" s="107"/>
      <c r="H114" s="107" t="s">
        <v>549</v>
      </c>
      <c r="I114" s="107" t="s">
        <v>212</v>
      </c>
      <c r="J114" s="107" t="s">
        <v>213</v>
      </c>
      <c r="L114" s="107"/>
      <c r="M114" s="107"/>
      <c r="N114" s="107"/>
      <c r="O114" s="110"/>
    </row>
    <row r="115" spans="3:15" s="109" customFormat="1" x14ac:dyDescent="0.25">
      <c r="C115" s="108"/>
      <c r="D115" s="108"/>
      <c r="E115" s="108"/>
      <c r="F115" s="108"/>
      <c r="G115" s="107"/>
      <c r="H115" s="107" t="s">
        <v>381</v>
      </c>
      <c r="I115" s="107" t="s">
        <v>215</v>
      </c>
      <c r="J115" s="107" t="s">
        <v>220</v>
      </c>
      <c r="L115" s="107"/>
      <c r="M115" s="107"/>
      <c r="N115" s="107"/>
      <c r="O115" s="110"/>
    </row>
    <row r="116" spans="3:15" s="109" customFormat="1" x14ac:dyDescent="0.25">
      <c r="C116" s="108"/>
      <c r="D116" s="108"/>
      <c r="E116" s="108"/>
      <c r="F116" s="108"/>
      <c r="G116" s="107"/>
      <c r="H116" s="107" t="s">
        <v>550</v>
      </c>
      <c r="I116" s="107" t="s">
        <v>218</v>
      </c>
      <c r="J116" s="107" t="s">
        <v>226</v>
      </c>
      <c r="L116" s="107"/>
      <c r="M116" s="107"/>
      <c r="N116" s="107"/>
      <c r="O116" s="110"/>
    </row>
    <row r="117" spans="3:15" s="109" customFormat="1" x14ac:dyDescent="0.25">
      <c r="C117" s="108"/>
      <c r="D117" s="108"/>
      <c r="E117" s="108"/>
      <c r="F117" s="108"/>
      <c r="G117" s="107"/>
      <c r="H117" s="107" t="s">
        <v>352</v>
      </c>
      <c r="I117" s="107" t="s">
        <v>215</v>
      </c>
      <c r="J117" s="107" t="s">
        <v>220</v>
      </c>
      <c r="L117" s="107"/>
      <c r="M117" s="107"/>
      <c r="N117" s="107"/>
      <c r="O117" s="110"/>
    </row>
    <row r="118" spans="3:15" s="109" customFormat="1" x14ac:dyDescent="0.25">
      <c r="C118" s="108"/>
      <c r="D118" s="108"/>
      <c r="E118" s="108"/>
      <c r="F118" s="108"/>
      <c r="G118" s="107"/>
      <c r="H118" s="107" t="s">
        <v>551</v>
      </c>
      <c r="I118" s="107" t="s">
        <v>212</v>
      </c>
      <c r="J118" s="107" t="s">
        <v>213</v>
      </c>
      <c r="L118" s="107"/>
      <c r="M118" s="107"/>
      <c r="N118" s="107"/>
      <c r="O118" s="110"/>
    </row>
    <row r="119" spans="3:15" s="109" customFormat="1" x14ac:dyDescent="0.25">
      <c r="C119" s="108"/>
      <c r="D119" s="108"/>
      <c r="E119" s="108"/>
      <c r="F119" s="108"/>
      <c r="G119" s="107"/>
      <c r="H119" s="107" t="s">
        <v>552</v>
      </c>
      <c r="I119" s="107" t="s">
        <v>215</v>
      </c>
      <c r="J119" s="107" t="s">
        <v>220</v>
      </c>
      <c r="L119" s="107"/>
      <c r="M119" s="107"/>
      <c r="N119" s="107"/>
      <c r="O119" s="110"/>
    </row>
    <row r="120" spans="3:15" s="109" customFormat="1" x14ac:dyDescent="0.25">
      <c r="C120" s="108"/>
      <c r="D120" s="108"/>
      <c r="E120" s="108"/>
      <c r="F120" s="108"/>
      <c r="G120" s="107"/>
      <c r="H120" s="107" t="s">
        <v>553</v>
      </c>
      <c r="I120" s="107" t="s">
        <v>218</v>
      </c>
      <c r="J120" s="107" t="s">
        <v>226</v>
      </c>
      <c r="L120" s="107"/>
      <c r="M120" s="107"/>
      <c r="N120" s="107"/>
      <c r="O120" s="110"/>
    </row>
    <row r="121" spans="3:15" s="109" customFormat="1" x14ac:dyDescent="0.25">
      <c r="C121" s="108"/>
      <c r="D121" s="108"/>
      <c r="E121" s="108"/>
      <c r="F121" s="108"/>
      <c r="G121" s="107"/>
      <c r="H121" s="107" t="s">
        <v>554</v>
      </c>
      <c r="I121" s="107" t="s">
        <v>235</v>
      </c>
      <c r="J121" s="107" t="s">
        <v>240</v>
      </c>
      <c r="L121" s="107"/>
      <c r="M121" s="107"/>
      <c r="N121" s="107"/>
      <c r="O121" s="110"/>
    </row>
    <row r="122" spans="3:15" s="109" customFormat="1" x14ac:dyDescent="0.25">
      <c r="C122" s="108"/>
      <c r="D122" s="108"/>
      <c r="E122" s="108"/>
      <c r="F122" s="108"/>
      <c r="G122" s="107"/>
      <c r="H122" s="107" t="s">
        <v>555</v>
      </c>
      <c r="I122" s="107" t="s">
        <v>235</v>
      </c>
      <c r="J122" s="107" t="s">
        <v>236</v>
      </c>
      <c r="L122" s="107"/>
      <c r="M122" s="107"/>
      <c r="N122" s="107"/>
      <c r="O122" s="110"/>
    </row>
    <row r="123" spans="3:15" s="109" customFormat="1" x14ac:dyDescent="0.25">
      <c r="C123" s="108"/>
      <c r="D123" s="108"/>
      <c r="E123" s="108"/>
      <c r="F123" s="108"/>
      <c r="G123" s="107"/>
      <c r="H123" s="107" t="s">
        <v>556</v>
      </c>
      <c r="I123" s="107" t="s">
        <v>235</v>
      </c>
      <c r="J123" s="107" t="s">
        <v>236</v>
      </c>
      <c r="L123" s="107"/>
      <c r="M123" s="107"/>
      <c r="N123" s="107"/>
      <c r="O123" s="110"/>
    </row>
    <row r="124" spans="3:15" s="109" customFormat="1" x14ac:dyDescent="0.25">
      <c r="C124" s="108"/>
      <c r="D124" s="108"/>
      <c r="E124" s="108"/>
      <c r="F124" s="108"/>
      <c r="G124" s="107"/>
      <c r="H124" s="107" t="s">
        <v>557</v>
      </c>
      <c r="I124" s="107" t="s">
        <v>212</v>
      </c>
      <c r="J124" s="107" t="s">
        <v>213</v>
      </c>
      <c r="L124" s="107"/>
      <c r="M124" s="107"/>
      <c r="N124" s="107"/>
      <c r="O124" s="110"/>
    </row>
    <row r="125" spans="3:15" s="109" customFormat="1" x14ac:dyDescent="0.25">
      <c r="C125" s="108"/>
      <c r="D125" s="108"/>
      <c r="E125" s="108"/>
      <c r="F125" s="108"/>
      <c r="G125" s="107"/>
      <c r="H125" s="107" t="s">
        <v>558</v>
      </c>
      <c r="I125" s="107" t="s">
        <v>215</v>
      </c>
      <c r="J125" s="107" t="s">
        <v>220</v>
      </c>
      <c r="L125" s="107"/>
      <c r="M125" s="107"/>
      <c r="N125" s="107"/>
      <c r="O125" s="110"/>
    </row>
    <row r="126" spans="3:15" s="109" customFormat="1" x14ac:dyDescent="0.25">
      <c r="C126" s="108"/>
      <c r="D126" s="108"/>
      <c r="E126" s="108"/>
      <c r="F126" s="108"/>
      <c r="G126" s="107"/>
      <c r="H126" s="107" t="s">
        <v>559</v>
      </c>
      <c r="I126" s="107" t="s">
        <v>235</v>
      </c>
      <c r="J126" s="107" t="s">
        <v>240</v>
      </c>
      <c r="L126" s="107"/>
      <c r="M126" s="107"/>
      <c r="N126" s="107"/>
      <c r="O126" s="110"/>
    </row>
    <row r="127" spans="3:15" s="109" customFormat="1" x14ac:dyDescent="0.25">
      <c r="C127" s="108"/>
      <c r="D127" s="108"/>
      <c r="E127" s="108"/>
      <c r="F127" s="108"/>
      <c r="G127" s="107"/>
      <c r="H127" s="107" t="s">
        <v>312</v>
      </c>
      <c r="I127" s="107" t="s">
        <v>215</v>
      </c>
      <c r="J127" s="107" t="s">
        <v>220</v>
      </c>
      <c r="L127" s="107"/>
      <c r="M127" s="107"/>
      <c r="N127" s="107"/>
      <c r="O127" s="110"/>
    </row>
    <row r="128" spans="3:15" s="109" customFormat="1" x14ac:dyDescent="0.25">
      <c r="C128" s="108"/>
      <c r="D128" s="108"/>
      <c r="E128" s="108"/>
      <c r="F128" s="108"/>
      <c r="G128" s="107"/>
      <c r="H128" s="107" t="s">
        <v>516</v>
      </c>
      <c r="I128" s="107" t="s">
        <v>215</v>
      </c>
      <c r="J128" s="107" t="s">
        <v>220</v>
      </c>
      <c r="L128" s="107"/>
      <c r="M128" s="107"/>
      <c r="N128" s="107"/>
      <c r="O128" s="110"/>
    </row>
    <row r="129" spans="3:15" s="109" customFormat="1" x14ac:dyDescent="0.25">
      <c r="C129" s="108"/>
      <c r="D129" s="108"/>
      <c r="E129" s="108"/>
      <c r="F129" s="108"/>
      <c r="G129" s="107"/>
      <c r="H129" s="107" t="s">
        <v>560</v>
      </c>
      <c r="I129" s="107" t="s">
        <v>235</v>
      </c>
      <c r="J129" s="107" t="s">
        <v>240</v>
      </c>
      <c r="L129" s="107"/>
      <c r="M129" s="107"/>
      <c r="N129" s="107"/>
      <c r="O129" s="110"/>
    </row>
    <row r="130" spans="3:15" s="109" customFormat="1" x14ac:dyDescent="0.25">
      <c r="C130" s="108"/>
      <c r="D130" s="108"/>
      <c r="E130" s="108"/>
      <c r="F130" s="108"/>
      <c r="G130" s="107"/>
      <c r="H130" s="107" t="s">
        <v>399</v>
      </c>
      <c r="I130" s="107" t="s">
        <v>215</v>
      </c>
      <c r="J130" s="107" t="s">
        <v>220</v>
      </c>
      <c r="L130" s="107"/>
      <c r="M130" s="107"/>
      <c r="N130" s="107"/>
      <c r="O130" s="110"/>
    </row>
    <row r="131" spans="3:15" s="109" customFormat="1" x14ac:dyDescent="0.25">
      <c r="C131" s="108"/>
      <c r="D131" s="108"/>
      <c r="E131" s="108"/>
      <c r="F131" s="108"/>
      <c r="G131" s="107"/>
      <c r="H131" s="107" t="s">
        <v>561</v>
      </c>
      <c r="I131" s="107" t="s">
        <v>212</v>
      </c>
      <c r="J131" s="107" t="s">
        <v>213</v>
      </c>
      <c r="L131" s="107"/>
      <c r="M131" s="107"/>
      <c r="N131" s="107"/>
      <c r="O131" s="110"/>
    </row>
    <row r="132" spans="3:15" s="109" customFormat="1" x14ac:dyDescent="0.25">
      <c r="C132" s="108"/>
      <c r="D132" s="108"/>
      <c r="E132" s="108"/>
      <c r="F132" s="108"/>
      <c r="G132" s="107"/>
      <c r="H132" s="107" t="s">
        <v>562</v>
      </c>
      <c r="I132" s="107" t="s">
        <v>212</v>
      </c>
      <c r="J132" s="107" t="s">
        <v>213</v>
      </c>
      <c r="L132" s="107"/>
      <c r="M132" s="107"/>
      <c r="N132" s="107"/>
      <c r="O132" s="110"/>
    </row>
    <row r="133" spans="3:15" s="109" customFormat="1" x14ac:dyDescent="0.25">
      <c r="C133" s="108"/>
      <c r="D133" s="108"/>
      <c r="E133" s="108"/>
      <c r="F133" s="108"/>
      <c r="G133" s="107"/>
      <c r="H133" s="107" t="s">
        <v>359</v>
      </c>
      <c r="I133" s="107" t="s">
        <v>235</v>
      </c>
      <c r="J133" s="107" t="s">
        <v>240</v>
      </c>
      <c r="L133" s="107"/>
      <c r="M133" s="107"/>
      <c r="N133" s="107"/>
      <c r="O133" s="110"/>
    </row>
    <row r="134" spans="3:15" s="109" customFormat="1" x14ac:dyDescent="0.25">
      <c r="C134" s="108"/>
      <c r="D134" s="108"/>
      <c r="E134" s="108"/>
      <c r="F134" s="108"/>
      <c r="G134" s="107"/>
      <c r="H134" s="107" t="s">
        <v>528</v>
      </c>
      <c r="I134" s="107" t="s">
        <v>215</v>
      </c>
      <c r="J134" s="107" t="s">
        <v>220</v>
      </c>
      <c r="L134" s="107"/>
      <c r="M134" s="107"/>
      <c r="N134" s="107"/>
      <c r="O134" s="110"/>
    </row>
    <row r="135" spans="3:15" s="109" customFormat="1" x14ac:dyDescent="0.25">
      <c r="C135" s="108"/>
      <c r="D135" s="108"/>
      <c r="E135" s="108"/>
      <c r="F135" s="108"/>
      <c r="G135" s="107"/>
      <c r="H135" s="107" t="s">
        <v>422</v>
      </c>
      <c r="I135" s="107" t="s">
        <v>215</v>
      </c>
      <c r="J135" s="107" t="s">
        <v>220</v>
      </c>
      <c r="L135" s="107"/>
      <c r="M135" s="107"/>
      <c r="N135" s="107"/>
      <c r="O135" s="110"/>
    </row>
    <row r="136" spans="3:15" s="109" customFormat="1" x14ac:dyDescent="0.25">
      <c r="C136" s="108"/>
      <c r="D136" s="108"/>
      <c r="E136" s="108"/>
      <c r="F136" s="108"/>
      <c r="G136" s="107"/>
      <c r="H136" s="107" t="s">
        <v>405</v>
      </c>
      <c r="I136" s="107" t="s">
        <v>215</v>
      </c>
      <c r="J136" s="107" t="s">
        <v>220</v>
      </c>
      <c r="L136" s="107"/>
      <c r="M136" s="107"/>
      <c r="N136" s="107"/>
      <c r="O136" s="110"/>
    </row>
    <row r="137" spans="3:15" s="109" customFormat="1" x14ac:dyDescent="0.25">
      <c r="C137" s="108"/>
      <c r="D137" s="108"/>
      <c r="E137" s="108"/>
      <c r="F137" s="108"/>
      <c r="G137" s="107"/>
      <c r="H137" s="107" t="s">
        <v>563</v>
      </c>
      <c r="I137" s="107" t="s">
        <v>218</v>
      </c>
      <c r="J137" s="107" t="s">
        <v>226</v>
      </c>
      <c r="L137" s="107"/>
      <c r="M137" s="107"/>
      <c r="N137" s="107"/>
      <c r="O137" s="110"/>
    </row>
    <row r="138" spans="3:15" s="109" customFormat="1" x14ac:dyDescent="0.25">
      <c r="C138" s="108"/>
      <c r="D138" s="108"/>
      <c r="E138" s="108"/>
      <c r="F138" s="108"/>
      <c r="G138" s="107"/>
      <c r="H138" s="107" t="s">
        <v>225</v>
      </c>
      <c r="I138" s="107" t="s">
        <v>218</v>
      </c>
      <c r="J138" s="107" t="s">
        <v>226</v>
      </c>
      <c r="L138" s="107"/>
      <c r="M138" s="107"/>
      <c r="N138" s="107"/>
      <c r="O138" s="110"/>
    </row>
    <row r="139" spans="3:15" s="109" customFormat="1" x14ac:dyDescent="0.25">
      <c r="C139" s="108"/>
      <c r="D139" s="108"/>
      <c r="E139" s="108"/>
      <c r="F139" s="108"/>
      <c r="G139" s="107"/>
      <c r="H139" s="107" t="s">
        <v>564</v>
      </c>
      <c r="I139" s="107" t="s">
        <v>235</v>
      </c>
      <c r="J139" s="107" t="s">
        <v>240</v>
      </c>
      <c r="L139" s="107"/>
      <c r="M139" s="107"/>
      <c r="N139" s="107"/>
      <c r="O139" s="110"/>
    </row>
    <row r="140" spans="3:15" s="109" customFormat="1" x14ac:dyDescent="0.25">
      <c r="C140" s="108"/>
      <c r="D140" s="108"/>
      <c r="E140" s="108"/>
      <c r="F140" s="108"/>
      <c r="G140" s="107"/>
      <c r="H140" s="107" t="s">
        <v>565</v>
      </c>
      <c r="I140" s="107" t="s">
        <v>235</v>
      </c>
      <c r="J140" s="107" t="s">
        <v>236</v>
      </c>
      <c r="L140" s="107"/>
      <c r="M140" s="107"/>
      <c r="N140" s="107"/>
      <c r="O140" s="110"/>
    </row>
    <row r="141" spans="3:15" s="109" customFormat="1" x14ac:dyDescent="0.25">
      <c r="C141" s="108"/>
      <c r="D141" s="108"/>
      <c r="E141" s="108"/>
      <c r="F141" s="108"/>
      <c r="G141" s="107"/>
      <c r="H141" s="107" t="s">
        <v>566</v>
      </c>
      <c r="I141" s="107" t="s">
        <v>218</v>
      </c>
      <c r="J141" s="107" t="s">
        <v>226</v>
      </c>
      <c r="L141" s="107"/>
      <c r="M141" s="107"/>
      <c r="N141" s="107"/>
      <c r="O141" s="110"/>
    </row>
    <row r="142" spans="3:15" s="109" customFormat="1" x14ac:dyDescent="0.25">
      <c r="C142" s="108"/>
      <c r="D142" s="108"/>
      <c r="E142" s="108"/>
      <c r="F142" s="108"/>
      <c r="G142" s="107"/>
      <c r="H142" s="107" t="s">
        <v>495</v>
      </c>
      <c r="I142" s="107" t="s">
        <v>215</v>
      </c>
      <c r="J142" s="107" t="s">
        <v>220</v>
      </c>
      <c r="L142" s="107"/>
      <c r="M142" s="107"/>
      <c r="N142" s="107"/>
      <c r="O142" s="110"/>
    </row>
    <row r="143" spans="3:15" s="109" customFormat="1" x14ac:dyDescent="0.25">
      <c r="C143" s="108"/>
      <c r="D143" s="108"/>
      <c r="E143" s="108"/>
      <c r="F143" s="108"/>
      <c r="G143" s="107"/>
      <c r="H143" s="107" t="s">
        <v>567</v>
      </c>
      <c r="I143" s="107" t="s">
        <v>218</v>
      </c>
      <c r="J143" s="107" t="s">
        <v>226</v>
      </c>
      <c r="L143" s="107"/>
      <c r="M143" s="107"/>
      <c r="N143" s="107"/>
      <c r="O143" s="110"/>
    </row>
    <row r="144" spans="3:15" s="109" customFormat="1" x14ac:dyDescent="0.25">
      <c r="C144" s="108"/>
      <c r="D144" s="108"/>
      <c r="E144" s="108"/>
      <c r="F144" s="108"/>
      <c r="G144" s="107"/>
      <c r="H144" s="107" t="s">
        <v>568</v>
      </c>
      <c r="I144" s="107" t="s">
        <v>212</v>
      </c>
      <c r="J144" s="107" t="s">
        <v>213</v>
      </c>
      <c r="L144" s="107"/>
      <c r="M144" s="107"/>
      <c r="N144" s="107"/>
      <c r="O144" s="110"/>
    </row>
    <row r="145" spans="3:15" s="109" customFormat="1" x14ac:dyDescent="0.25">
      <c r="C145" s="108"/>
      <c r="D145" s="108"/>
      <c r="E145" s="108"/>
      <c r="F145" s="108"/>
      <c r="G145" s="107"/>
      <c r="H145" s="107" t="s">
        <v>569</v>
      </c>
      <c r="I145" s="107" t="s">
        <v>235</v>
      </c>
      <c r="J145" s="107" t="s">
        <v>236</v>
      </c>
      <c r="L145" s="107"/>
      <c r="M145" s="107"/>
      <c r="N145" s="107"/>
      <c r="O145" s="110"/>
    </row>
    <row r="146" spans="3:15" s="109" customFormat="1" x14ac:dyDescent="0.25">
      <c r="C146" s="108"/>
      <c r="D146" s="108"/>
      <c r="E146" s="108"/>
      <c r="F146" s="108"/>
      <c r="G146" s="107"/>
      <c r="H146" s="107" t="s">
        <v>570</v>
      </c>
      <c r="I146" s="107" t="s">
        <v>235</v>
      </c>
      <c r="J146" s="107" t="s">
        <v>240</v>
      </c>
      <c r="L146" s="107"/>
      <c r="M146" s="107"/>
      <c r="N146" s="107"/>
      <c r="O146" s="110"/>
    </row>
    <row r="147" spans="3:15" s="109" customFormat="1" x14ac:dyDescent="0.25">
      <c r="C147" s="108"/>
      <c r="D147" s="108"/>
      <c r="E147" s="108"/>
      <c r="F147" s="108"/>
      <c r="G147" s="107"/>
      <c r="H147" s="107" t="s">
        <v>571</v>
      </c>
      <c r="I147" s="107" t="s">
        <v>235</v>
      </c>
      <c r="J147" s="107" t="s">
        <v>236</v>
      </c>
      <c r="L147" s="107"/>
      <c r="M147" s="107"/>
      <c r="N147" s="107"/>
      <c r="O147" s="110"/>
    </row>
    <row r="148" spans="3:15" s="109" customFormat="1" x14ac:dyDescent="0.25">
      <c r="C148" s="108"/>
      <c r="D148" s="108"/>
      <c r="E148" s="108"/>
      <c r="F148" s="108"/>
      <c r="G148" s="107"/>
      <c r="H148" s="107" t="s">
        <v>572</v>
      </c>
      <c r="I148" s="107" t="s">
        <v>212</v>
      </c>
      <c r="J148" s="107" t="s">
        <v>213</v>
      </c>
      <c r="L148" s="107"/>
      <c r="M148" s="107"/>
      <c r="N148" s="107"/>
      <c r="O148" s="110"/>
    </row>
    <row r="149" spans="3:15" s="109" customFormat="1" x14ac:dyDescent="0.25">
      <c r="C149" s="108"/>
      <c r="D149" s="108"/>
      <c r="E149" s="108"/>
      <c r="F149" s="108"/>
      <c r="G149" s="107"/>
      <c r="H149" s="107" t="s">
        <v>573</v>
      </c>
      <c r="I149" s="107" t="s">
        <v>218</v>
      </c>
      <c r="J149" s="107" t="s">
        <v>226</v>
      </c>
      <c r="L149" s="107"/>
      <c r="M149" s="107"/>
      <c r="N149" s="107"/>
      <c r="O149" s="110"/>
    </row>
    <row r="150" spans="3:15" s="109" customFormat="1" x14ac:dyDescent="0.25">
      <c r="C150" s="108"/>
      <c r="D150" s="108"/>
      <c r="E150" s="108"/>
      <c r="F150" s="108"/>
      <c r="G150" s="107"/>
      <c r="H150" s="107" t="s">
        <v>574</v>
      </c>
      <c r="I150" s="107" t="s">
        <v>218</v>
      </c>
      <c r="J150" s="107" t="s">
        <v>226</v>
      </c>
      <c r="L150" s="107"/>
      <c r="M150" s="107"/>
      <c r="N150" s="107"/>
      <c r="O150" s="110"/>
    </row>
    <row r="151" spans="3:15" s="109" customFormat="1" x14ac:dyDescent="0.25">
      <c r="C151" s="108"/>
      <c r="D151" s="108"/>
      <c r="E151" s="108"/>
      <c r="F151" s="108"/>
      <c r="G151" s="107"/>
      <c r="H151" s="107" t="s">
        <v>575</v>
      </c>
      <c r="I151" s="107" t="s">
        <v>235</v>
      </c>
      <c r="J151" s="107" t="s">
        <v>240</v>
      </c>
      <c r="L151" s="107"/>
      <c r="M151" s="107"/>
      <c r="N151" s="107"/>
      <c r="O151" s="110"/>
    </row>
    <row r="152" spans="3:15" s="109" customFormat="1" x14ac:dyDescent="0.25">
      <c r="C152" s="108"/>
      <c r="D152" s="108"/>
      <c r="E152" s="108"/>
      <c r="F152" s="108"/>
      <c r="G152" s="107"/>
      <c r="H152" s="107" t="s">
        <v>576</v>
      </c>
      <c r="I152" s="107" t="s">
        <v>218</v>
      </c>
      <c r="J152" s="107" t="s">
        <v>226</v>
      </c>
      <c r="L152" s="107"/>
      <c r="M152" s="107"/>
      <c r="N152" s="107"/>
      <c r="O152" s="110"/>
    </row>
    <row r="153" spans="3:15" s="109" customFormat="1" x14ac:dyDescent="0.25">
      <c r="C153" s="108"/>
      <c r="D153" s="108"/>
      <c r="E153" s="108"/>
      <c r="F153" s="108"/>
      <c r="G153" s="107"/>
      <c r="H153" s="107" t="s">
        <v>577</v>
      </c>
      <c r="I153" s="107" t="s">
        <v>212</v>
      </c>
      <c r="J153" s="107" t="s">
        <v>213</v>
      </c>
      <c r="L153" s="107"/>
      <c r="M153" s="107"/>
      <c r="N153" s="107"/>
      <c r="O153" s="110"/>
    </row>
    <row r="154" spans="3:15" s="109" customFormat="1" x14ac:dyDescent="0.25">
      <c r="C154" s="108"/>
      <c r="D154" s="108"/>
      <c r="E154" s="108"/>
      <c r="F154" s="108"/>
      <c r="G154" s="107"/>
      <c r="H154" s="107" t="s">
        <v>578</v>
      </c>
      <c r="I154" s="107" t="s">
        <v>215</v>
      </c>
      <c r="J154" s="107" t="s">
        <v>220</v>
      </c>
      <c r="L154" s="107"/>
      <c r="M154" s="107"/>
      <c r="N154" s="107"/>
      <c r="O154" s="110"/>
    </row>
    <row r="155" spans="3:15" s="109" customFormat="1" x14ac:dyDescent="0.25">
      <c r="C155" s="108"/>
      <c r="D155" s="108"/>
      <c r="E155" s="108"/>
      <c r="F155" s="108"/>
      <c r="G155" s="107"/>
      <c r="H155" s="107" t="s">
        <v>378</v>
      </c>
      <c r="I155" s="107" t="s">
        <v>235</v>
      </c>
      <c r="J155" s="107" t="s">
        <v>240</v>
      </c>
      <c r="L155" s="107"/>
      <c r="M155" s="107"/>
      <c r="N155" s="107"/>
      <c r="O155" s="110"/>
    </row>
    <row r="156" spans="3:15" s="109" customFormat="1" x14ac:dyDescent="0.25">
      <c r="C156" s="108"/>
      <c r="D156" s="108"/>
      <c r="E156" s="108"/>
      <c r="F156" s="108"/>
      <c r="G156" s="107"/>
      <c r="H156" s="107" t="s">
        <v>579</v>
      </c>
      <c r="I156" s="107" t="s">
        <v>235</v>
      </c>
      <c r="J156" s="107" t="s">
        <v>240</v>
      </c>
      <c r="L156" s="107"/>
      <c r="M156" s="107"/>
      <c r="N156" s="107"/>
      <c r="O156" s="110"/>
    </row>
    <row r="157" spans="3:15" s="109" customFormat="1" x14ac:dyDescent="0.25">
      <c r="C157" s="108"/>
      <c r="D157" s="108"/>
      <c r="E157" s="108"/>
      <c r="F157" s="108"/>
      <c r="G157" s="107"/>
      <c r="H157" s="107" t="s">
        <v>580</v>
      </c>
      <c r="I157" s="107" t="s">
        <v>218</v>
      </c>
      <c r="J157" s="107" t="s">
        <v>226</v>
      </c>
      <c r="L157" s="107"/>
      <c r="M157" s="107"/>
      <c r="N157" s="107"/>
      <c r="O157" s="110"/>
    </row>
    <row r="158" spans="3:15" s="109" customFormat="1" x14ac:dyDescent="0.25">
      <c r="C158" s="108"/>
      <c r="D158" s="108"/>
      <c r="E158" s="108"/>
      <c r="F158" s="108"/>
      <c r="G158" s="107"/>
      <c r="H158" s="107" t="s">
        <v>358</v>
      </c>
      <c r="I158" s="107" t="s">
        <v>215</v>
      </c>
      <c r="J158" s="107" t="s">
        <v>220</v>
      </c>
      <c r="L158" s="107"/>
      <c r="M158" s="107"/>
      <c r="N158" s="107"/>
      <c r="O158" s="110"/>
    </row>
    <row r="159" spans="3:15" s="109" customFormat="1" x14ac:dyDescent="0.25">
      <c r="C159" s="108"/>
      <c r="D159" s="108"/>
      <c r="E159" s="108"/>
      <c r="F159" s="108"/>
      <c r="G159" s="107"/>
      <c r="H159" s="107" t="s">
        <v>581</v>
      </c>
      <c r="I159" s="107" t="s">
        <v>212</v>
      </c>
      <c r="J159" s="107" t="s">
        <v>213</v>
      </c>
      <c r="L159" s="107"/>
      <c r="M159" s="107"/>
      <c r="N159" s="107"/>
      <c r="O159" s="110"/>
    </row>
    <row r="160" spans="3:15" s="109" customFormat="1" x14ac:dyDescent="0.25">
      <c r="C160" s="108"/>
      <c r="D160" s="108"/>
      <c r="E160" s="108"/>
      <c r="F160" s="108"/>
      <c r="G160" s="107"/>
      <c r="H160" s="107" t="s">
        <v>366</v>
      </c>
      <c r="I160" s="107" t="s">
        <v>215</v>
      </c>
      <c r="J160" s="107" t="s">
        <v>220</v>
      </c>
      <c r="L160" s="107"/>
      <c r="M160" s="107"/>
      <c r="N160" s="107"/>
      <c r="O160" s="110"/>
    </row>
    <row r="161" spans="3:15" s="109" customFormat="1" x14ac:dyDescent="0.25">
      <c r="C161" s="108"/>
      <c r="D161" s="108"/>
      <c r="E161" s="108"/>
      <c r="F161" s="108"/>
      <c r="G161" s="107"/>
      <c r="H161" s="107" t="s">
        <v>582</v>
      </c>
      <c r="I161" s="107" t="s">
        <v>212</v>
      </c>
      <c r="J161" s="107" t="s">
        <v>213</v>
      </c>
      <c r="L161" s="107"/>
      <c r="M161" s="107"/>
      <c r="N161" s="107"/>
      <c r="O161" s="110"/>
    </row>
    <row r="162" spans="3:15" s="109" customFormat="1" x14ac:dyDescent="0.25">
      <c r="C162" s="108"/>
      <c r="D162" s="108"/>
      <c r="E162" s="108"/>
      <c r="F162" s="108"/>
      <c r="G162" s="107"/>
      <c r="H162" s="107" t="s">
        <v>583</v>
      </c>
      <c r="I162" s="107" t="s">
        <v>212</v>
      </c>
      <c r="J162" s="107" t="s">
        <v>213</v>
      </c>
      <c r="L162" s="107"/>
      <c r="M162" s="107"/>
      <c r="N162" s="107"/>
      <c r="O162" s="110"/>
    </row>
    <row r="163" spans="3:15" s="109" customFormat="1" x14ac:dyDescent="0.25">
      <c r="C163" s="108"/>
      <c r="D163" s="108"/>
      <c r="E163" s="108"/>
      <c r="F163" s="108"/>
      <c r="G163" s="107"/>
      <c r="H163" s="107" t="s">
        <v>584</v>
      </c>
      <c r="I163" s="107" t="s">
        <v>212</v>
      </c>
      <c r="J163" s="107" t="s">
        <v>213</v>
      </c>
      <c r="L163" s="107"/>
      <c r="M163" s="107"/>
      <c r="N163" s="107"/>
      <c r="O163" s="110"/>
    </row>
    <row r="164" spans="3:15" s="109" customFormat="1" x14ac:dyDescent="0.25">
      <c r="C164" s="108"/>
      <c r="D164" s="108"/>
      <c r="E164" s="108"/>
      <c r="F164" s="108"/>
      <c r="G164" s="107"/>
      <c r="H164" s="107" t="s">
        <v>585</v>
      </c>
      <c r="I164" s="107" t="s">
        <v>212</v>
      </c>
      <c r="J164" s="107" t="s">
        <v>213</v>
      </c>
      <c r="L164" s="107"/>
      <c r="M164" s="107"/>
      <c r="N164" s="107"/>
      <c r="O164" s="110"/>
    </row>
    <row r="165" spans="3:15" s="109" customFormat="1" x14ac:dyDescent="0.25">
      <c r="C165" s="108"/>
      <c r="D165" s="108"/>
      <c r="E165" s="108"/>
      <c r="F165" s="108"/>
      <c r="G165" s="107"/>
      <c r="H165" s="107" t="s">
        <v>586</v>
      </c>
      <c r="I165" s="107" t="s">
        <v>218</v>
      </c>
      <c r="J165" s="107" t="s">
        <v>226</v>
      </c>
      <c r="L165" s="107"/>
      <c r="M165" s="107"/>
      <c r="N165" s="107"/>
      <c r="O165" s="110"/>
    </row>
    <row r="166" spans="3:15" s="109" customFormat="1" x14ac:dyDescent="0.25">
      <c r="C166" s="108"/>
      <c r="D166" s="108"/>
      <c r="E166" s="108"/>
      <c r="F166" s="108"/>
      <c r="G166" s="107"/>
      <c r="H166" s="107" t="s">
        <v>483</v>
      </c>
      <c r="I166" s="107" t="s">
        <v>215</v>
      </c>
      <c r="J166" s="107" t="s">
        <v>220</v>
      </c>
      <c r="L166" s="107"/>
      <c r="M166" s="107"/>
      <c r="N166" s="107"/>
      <c r="O166" s="110"/>
    </row>
    <row r="167" spans="3:15" s="109" customFormat="1" x14ac:dyDescent="0.25">
      <c r="C167" s="108"/>
      <c r="D167" s="108"/>
      <c r="E167" s="108"/>
      <c r="F167" s="108"/>
      <c r="G167" s="107"/>
      <c r="H167" s="107" t="s">
        <v>218</v>
      </c>
      <c r="I167" s="107" t="s">
        <v>218</v>
      </c>
      <c r="J167" s="107" t="s">
        <v>226</v>
      </c>
      <c r="L167" s="107"/>
      <c r="M167" s="107"/>
      <c r="N167" s="107"/>
      <c r="O167" s="110"/>
    </row>
    <row r="168" spans="3:15" s="109" customFormat="1" x14ac:dyDescent="0.25">
      <c r="C168" s="108"/>
      <c r="D168" s="108"/>
      <c r="E168" s="108"/>
      <c r="F168" s="108"/>
      <c r="G168" s="107"/>
      <c r="H168" s="107" t="s">
        <v>587</v>
      </c>
      <c r="I168" s="107" t="s">
        <v>212</v>
      </c>
      <c r="J168" s="107" t="s">
        <v>213</v>
      </c>
      <c r="L168" s="107"/>
      <c r="M168" s="107"/>
      <c r="N168" s="107"/>
      <c r="O168" s="110"/>
    </row>
    <row r="169" spans="3:15" s="109" customFormat="1" x14ac:dyDescent="0.25">
      <c r="C169" s="108"/>
      <c r="D169" s="108"/>
      <c r="E169" s="108"/>
      <c r="F169" s="108"/>
      <c r="G169" s="107"/>
      <c r="H169" s="107" t="s">
        <v>372</v>
      </c>
      <c r="I169" s="107" t="s">
        <v>215</v>
      </c>
      <c r="J169" s="107" t="s">
        <v>220</v>
      </c>
      <c r="L169" s="107"/>
      <c r="M169" s="107"/>
      <c r="N169" s="107"/>
      <c r="O169" s="110"/>
    </row>
    <row r="170" spans="3:15" s="109" customFormat="1" x14ac:dyDescent="0.25">
      <c r="C170" s="108"/>
      <c r="D170" s="108"/>
      <c r="E170" s="108"/>
      <c r="F170" s="108"/>
      <c r="G170" s="107"/>
      <c r="H170" s="107" t="s">
        <v>588</v>
      </c>
      <c r="I170" s="107" t="s">
        <v>212</v>
      </c>
      <c r="J170" s="107" t="s">
        <v>213</v>
      </c>
      <c r="L170" s="107"/>
      <c r="M170" s="107"/>
      <c r="N170" s="107"/>
      <c r="O170" s="110"/>
    </row>
    <row r="171" spans="3:15" s="109" customFormat="1" x14ac:dyDescent="0.25">
      <c r="C171" s="108"/>
      <c r="D171" s="108"/>
      <c r="E171" s="108"/>
      <c r="F171" s="108"/>
      <c r="G171" s="107"/>
      <c r="H171" s="107" t="s">
        <v>511</v>
      </c>
      <c r="I171" s="107" t="s">
        <v>215</v>
      </c>
      <c r="J171" s="107" t="s">
        <v>220</v>
      </c>
      <c r="L171" s="107"/>
      <c r="M171" s="107"/>
      <c r="N171" s="107"/>
      <c r="O171" s="110"/>
    </row>
    <row r="172" spans="3:15" s="109" customFormat="1" x14ac:dyDescent="0.25">
      <c r="C172" s="108"/>
      <c r="D172" s="108"/>
      <c r="E172" s="108"/>
      <c r="F172" s="108"/>
      <c r="G172" s="107"/>
      <c r="H172" s="107" t="s">
        <v>589</v>
      </c>
      <c r="I172" s="107" t="s">
        <v>235</v>
      </c>
      <c r="J172" s="107" t="s">
        <v>240</v>
      </c>
      <c r="L172" s="107"/>
      <c r="M172" s="107"/>
      <c r="N172" s="107"/>
      <c r="O172" s="110"/>
    </row>
    <row r="173" spans="3:15" s="109" customFormat="1" x14ac:dyDescent="0.25">
      <c r="C173" s="108"/>
      <c r="D173" s="108"/>
      <c r="E173" s="108"/>
      <c r="F173" s="108"/>
      <c r="G173" s="107"/>
      <c r="H173" s="107" t="s">
        <v>590</v>
      </c>
      <c r="I173" s="107" t="s">
        <v>212</v>
      </c>
      <c r="J173" s="107" t="s">
        <v>213</v>
      </c>
      <c r="L173" s="107"/>
      <c r="M173" s="107"/>
      <c r="N173" s="107"/>
      <c r="O173" s="110"/>
    </row>
    <row r="174" spans="3:15" s="109" customFormat="1" x14ac:dyDescent="0.25">
      <c r="C174" s="108"/>
      <c r="D174" s="108"/>
      <c r="E174" s="108"/>
      <c r="F174" s="108"/>
      <c r="G174" s="107"/>
      <c r="H174" s="107" t="s">
        <v>468</v>
      </c>
      <c r="I174" s="107" t="s">
        <v>215</v>
      </c>
      <c r="J174" s="107" t="s">
        <v>220</v>
      </c>
      <c r="L174" s="107"/>
      <c r="M174" s="107"/>
      <c r="N174" s="107"/>
      <c r="O174" s="110"/>
    </row>
    <row r="175" spans="3:15" s="109" customFormat="1" x14ac:dyDescent="0.25">
      <c r="C175" s="108"/>
      <c r="D175" s="108"/>
      <c r="E175" s="108"/>
      <c r="F175" s="108"/>
      <c r="G175" s="107"/>
      <c r="H175" s="107" t="s">
        <v>591</v>
      </c>
      <c r="I175" s="107" t="s">
        <v>235</v>
      </c>
      <c r="J175" s="107" t="s">
        <v>240</v>
      </c>
      <c r="L175" s="107"/>
      <c r="M175" s="107"/>
      <c r="N175" s="107"/>
      <c r="O175" s="110"/>
    </row>
    <row r="176" spans="3:15" s="109" customFormat="1" x14ac:dyDescent="0.25">
      <c r="C176" s="108"/>
      <c r="D176" s="108"/>
      <c r="E176" s="108"/>
      <c r="F176" s="108"/>
      <c r="G176" s="107"/>
      <c r="H176" s="107" t="s">
        <v>592</v>
      </c>
      <c r="I176" s="107" t="s">
        <v>218</v>
      </c>
      <c r="J176" s="107" t="s">
        <v>226</v>
      </c>
      <c r="L176" s="107"/>
      <c r="M176" s="107"/>
      <c r="N176" s="107"/>
      <c r="O176" s="110"/>
    </row>
    <row r="177" spans="3:15" s="109" customFormat="1" x14ac:dyDescent="0.25">
      <c r="C177" s="108"/>
      <c r="D177" s="108"/>
      <c r="E177" s="108"/>
      <c r="F177" s="108"/>
      <c r="G177" s="107"/>
      <c r="H177" s="107" t="s">
        <v>593</v>
      </c>
      <c r="I177" s="107" t="s">
        <v>235</v>
      </c>
      <c r="J177" s="107" t="s">
        <v>240</v>
      </c>
      <c r="L177" s="107"/>
      <c r="M177" s="107"/>
      <c r="N177" s="107"/>
      <c r="O177" s="110"/>
    </row>
    <row r="178" spans="3:15" s="109" customFormat="1" x14ac:dyDescent="0.25">
      <c r="C178" s="108"/>
      <c r="D178" s="108"/>
      <c r="E178" s="108"/>
      <c r="F178" s="108"/>
      <c r="G178" s="107"/>
      <c r="H178" s="107" t="s">
        <v>229</v>
      </c>
      <c r="I178" s="107" t="s">
        <v>215</v>
      </c>
      <c r="J178" s="107" t="s">
        <v>220</v>
      </c>
      <c r="L178" s="107"/>
      <c r="M178" s="107"/>
      <c r="N178" s="107"/>
      <c r="O178" s="110"/>
    </row>
    <row r="179" spans="3:15" s="109" customFormat="1" x14ac:dyDescent="0.25">
      <c r="C179" s="108"/>
      <c r="D179" s="108"/>
      <c r="E179" s="108"/>
      <c r="F179" s="108"/>
      <c r="G179" s="107"/>
      <c r="H179" s="107" t="s">
        <v>594</v>
      </c>
      <c r="I179" s="107" t="s">
        <v>212</v>
      </c>
      <c r="J179" s="107" t="s">
        <v>213</v>
      </c>
      <c r="L179" s="107"/>
      <c r="M179" s="107"/>
      <c r="N179" s="107"/>
      <c r="O179" s="110"/>
    </row>
    <row r="180" spans="3:15" s="109" customFormat="1" x14ac:dyDescent="0.25">
      <c r="C180" s="108"/>
      <c r="D180" s="108"/>
      <c r="E180" s="108"/>
      <c r="F180" s="108"/>
      <c r="G180" s="107"/>
      <c r="H180" s="107" t="s">
        <v>595</v>
      </c>
      <c r="I180" s="107" t="s">
        <v>212</v>
      </c>
      <c r="J180" s="107" t="s">
        <v>213</v>
      </c>
      <c r="L180" s="107"/>
      <c r="M180" s="107"/>
      <c r="N180" s="107"/>
      <c r="O180" s="110"/>
    </row>
    <row r="181" spans="3:15" s="109" customFormat="1" x14ac:dyDescent="0.25">
      <c r="C181" s="108"/>
      <c r="D181" s="108"/>
      <c r="E181" s="108"/>
      <c r="F181" s="108"/>
      <c r="G181" s="107"/>
      <c r="H181" s="107" t="s">
        <v>497</v>
      </c>
      <c r="I181" s="107" t="s">
        <v>215</v>
      </c>
      <c r="J181" s="107" t="s">
        <v>220</v>
      </c>
      <c r="L181" s="107"/>
      <c r="M181" s="107"/>
      <c r="N181" s="107"/>
      <c r="O181" s="110"/>
    </row>
    <row r="182" spans="3:15" s="109" customFormat="1" x14ac:dyDescent="0.25">
      <c r="C182" s="108"/>
      <c r="D182" s="108"/>
      <c r="E182" s="108"/>
      <c r="F182" s="108"/>
      <c r="G182" s="107"/>
      <c r="H182" s="107" t="s">
        <v>596</v>
      </c>
      <c r="I182" s="107" t="s">
        <v>212</v>
      </c>
      <c r="J182" s="107" t="s">
        <v>213</v>
      </c>
      <c r="L182" s="107"/>
      <c r="M182" s="107"/>
      <c r="N182" s="107"/>
      <c r="O182" s="110"/>
    </row>
    <row r="183" spans="3:15" s="109" customFormat="1" x14ac:dyDescent="0.25">
      <c r="C183" s="108"/>
      <c r="D183" s="108"/>
      <c r="E183" s="108"/>
      <c r="F183" s="108"/>
      <c r="G183" s="107"/>
      <c r="H183" s="107" t="s">
        <v>529</v>
      </c>
      <c r="I183" s="107" t="s">
        <v>215</v>
      </c>
      <c r="J183" s="107" t="s">
        <v>220</v>
      </c>
      <c r="L183" s="107"/>
      <c r="M183" s="107"/>
      <c r="N183" s="107"/>
      <c r="O183" s="110"/>
    </row>
    <row r="184" spans="3:15" s="109" customFormat="1" x14ac:dyDescent="0.25">
      <c r="C184" s="108"/>
      <c r="D184" s="108"/>
      <c r="E184" s="108"/>
      <c r="F184" s="108"/>
      <c r="G184" s="107"/>
      <c r="H184" s="107" t="s">
        <v>597</v>
      </c>
      <c r="I184" s="107" t="s">
        <v>235</v>
      </c>
      <c r="J184" s="107" t="s">
        <v>240</v>
      </c>
      <c r="L184" s="107"/>
      <c r="M184" s="107"/>
      <c r="N184" s="107"/>
      <c r="O184" s="110"/>
    </row>
    <row r="185" spans="3:15" s="109" customFormat="1" x14ac:dyDescent="0.25">
      <c r="C185" s="108"/>
      <c r="D185" s="108"/>
      <c r="E185" s="108"/>
      <c r="F185" s="108"/>
      <c r="G185" s="107"/>
      <c r="H185" s="107" t="s">
        <v>435</v>
      </c>
      <c r="I185" s="107" t="s">
        <v>215</v>
      </c>
      <c r="J185" s="107" t="s">
        <v>220</v>
      </c>
      <c r="L185" s="107"/>
      <c r="M185" s="107"/>
      <c r="N185" s="107"/>
      <c r="O185" s="110"/>
    </row>
    <row r="186" spans="3:15" s="109" customFormat="1" x14ac:dyDescent="0.25">
      <c r="C186" s="108"/>
      <c r="D186" s="108"/>
      <c r="E186" s="108"/>
      <c r="F186" s="108"/>
      <c r="G186" s="107"/>
      <c r="H186" s="107" t="s">
        <v>598</v>
      </c>
      <c r="I186" s="107" t="s">
        <v>235</v>
      </c>
      <c r="J186" s="107" t="s">
        <v>236</v>
      </c>
      <c r="L186" s="107"/>
      <c r="M186" s="107"/>
      <c r="N186" s="107"/>
      <c r="O186" s="110"/>
    </row>
    <row r="187" spans="3:15" s="109" customFormat="1" x14ac:dyDescent="0.25">
      <c r="C187" s="108"/>
      <c r="D187" s="108"/>
      <c r="E187" s="108"/>
      <c r="F187" s="108"/>
      <c r="G187" s="107"/>
      <c r="H187" s="107" t="s">
        <v>599</v>
      </c>
      <c r="I187" s="107" t="s">
        <v>235</v>
      </c>
      <c r="J187" s="107" t="s">
        <v>236</v>
      </c>
      <c r="L187" s="107"/>
      <c r="M187" s="107"/>
      <c r="N187" s="107"/>
      <c r="O187" s="110"/>
    </row>
    <row r="188" spans="3:15" s="109" customFormat="1" x14ac:dyDescent="0.25">
      <c r="C188" s="108"/>
      <c r="D188" s="108"/>
      <c r="E188" s="108"/>
      <c r="F188" s="108"/>
      <c r="G188" s="107"/>
      <c r="H188" s="107" t="s">
        <v>244</v>
      </c>
      <c r="I188" s="107" t="s">
        <v>218</v>
      </c>
      <c r="J188" s="107" t="s">
        <v>226</v>
      </c>
      <c r="L188" s="107"/>
      <c r="M188" s="107"/>
      <c r="N188" s="107"/>
      <c r="O188" s="110"/>
    </row>
    <row r="189" spans="3:15" s="109" customFormat="1" x14ac:dyDescent="0.25">
      <c r="C189" s="108"/>
      <c r="D189" s="108"/>
      <c r="E189" s="108"/>
      <c r="F189" s="108"/>
      <c r="G189" s="107"/>
      <c r="H189" s="107" t="s">
        <v>531</v>
      </c>
      <c r="I189" s="107" t="s">
        <v>215</v>
      </c>
      <c r="J189" s="107" t="s">
        <v>220</v>
      </c>
      <c r="L189" s="107"/>
      <c r="M189" s="107"/>
      <c r="N189" s="107"/>
      <c r="O189" s="110"/>
    </row>
    <row r="190" spans="3:15" s="109" customFormat="1" x14ac:dyDescent="0.25">
      <c r="C190" s="108"/>
      <c r="D190" s="108"/>
      <c r="E190" s="108"/>
      <c r="F190" s="108"/>
      <c r="G190" s="107"/>
      <c r="H190" s="107" t="s">
        <v>248</v>
      </c>
      <c r="I190" s="107" t="s">
        <v>218</v>
      </c>
      <c r="J190" s="107" t="s">
        <v>226</v>
      </c>
      <c r="L190" s="107"/>
      <c r="M190" s="107"/>
      <c r="N190" s="107"/>
      <c r="O190" s="110"/>
    </row>
    <row r="191" spans="3:15" s="109" customFormat="1" x14ac:dyDescent="0.25">
      <c r="C191" s="108"/>
      <c r="D191" s="108"/>
      <c r="E191" s="108"/>
      <c r="F191" s="108"/>
      <c r="G191" s="107"/>
      <c r="H191" s="107" t="s">
        <v>600</v>
      </c>
      <c r="I191" s="107" t="s">
        <v>212</v>
      </c>
      <c r="J191" s="107" t="s">
        <v>213</v>
      </c>
      <c r="L191" s="107"/>
      <c r="M191" s="107"/>
      <c r="N191" s="107"/>
      <c r="O191" s="110"/>
    </row>
    <row r="192" spans="3:15" s="109" customFormat="1" x14ac:dyDescent="0.25">
      <c r="C192" s="108"/>
      <c r="D192" s="108"/>
      <c r="E192" s="108"/>
      <c r="F192" s="108"/>
      <c r="G192" s="107"/>
      <c r="H192" s="107" t="s">
        <v>601</v>
      </c>
      <c r="I192" s="107" t="s">
        <v>212</v>
      </c>
      <c r="J192" s="107" t="s">
        <v>213</v>
      </c>
      <c r="L192" s="107"/>
      <c r="M192" s="107"/>
      <c r="N192" s="107"/>
      <c r="O192" s="110"/>
    </row>
    <row r="193" spans="3:15" s="109" customFormat="1" x14ac:dyDescent="0.25">
      <c r="C193" s="108"/>
      <c r="D193" s="108"/>
      <c r="E193" s="108"/>
      <c r="F193" s="108"/>
      <c r="G193" s="107"/>
      <c r="H193" s="107" t="s">
        <v>602</v>
      </c>
      <c r="I193" s="107" t="s">
        <v>218</v>
      </c>
      <c r="J193" s="107" t="s">
        <v>226</v>
      </c>
      <c r="L193" s="107"/>
      <c r="M193" s="107"/>
      <c r="N193" s="107"/>
      <c r="O193" s="110"/>
    </row>
    <row r="194" spans="3:15" s="109" customFormat="1" x14ac:dyDescent="0.25">
      <c r="C194" s="108"/>
      <c r="D194" s="108"/>
      <c r="E194" s="108"/>
      <c r="F194" s="108"/>
      <c r="G194" s="107"/>
      <c r="H194" s="107" t="s">
        <v>603</v>
      </c>
      <c r="I194" s="107" t="s">
        <v>235</v>
      </c>
      <c r="J194" s="107" t="s">
        <v>240</v>
      </c>
      <c r="L194" s="107"/>
      <c r="M194" s="107"/>
      <c r="N194" s="107"/>
      <c r="O194" s="110"/>
    </row>
    <row r="195" spans="3:15" s="109" customFormat="1" x14ac:dyDescent="0.25">
      <c r="C195" s="108"/>
      <c r="D195" s="108"/>
      <c r="E195" s="108"/>
      <c r="F195" s="108"/>
      <c r="G195" s="107"/>
      <c r="H195" s="107" t="s">
        <v>604</v>
      </c>
      <c r="I195" s="107" t="s">
        <v>235</v>
      </c>
      <c r="J195" s="107" t="s">
        <v>236</v>
      </c>
      <c r="L195" s="107"/>
      <c r="M195" s="107"/>
      <c r="N195" s="107"/>
      <c r="O195" s="110"/>
    </row>
    <row r="196" spans="3:15" s="109" customFormat="1" x14ac:dyDescent="0.25">
      <c r="C196" s="108"/>
      <c r="D196" s="108"/>
      <c r="E196" s="108"/>
      <c r="F196" s="108"/>
      <c r="G196" s="107"/>
      <c r="H196" s="107" t="s">
        <v>533</v>
      </c>
      <c r="I196" s="107" t="s">
        <v>215</v>
      </c>
      <c r="J196" s="107" t="s">
        <v>220</v>
      </c>
      <c r="L196" s="107"/>
      <c r="M196" s="107"/>
      <c r="N196" s="107"/>
      <c r="O196" s="110"/>
    </row>
    <row r="197" spans="3:15" s="109" customFormat="1" x14ac:dyDescent="0.25">
      <c r="C197" s="108"/>
      <c r="D197" s="108"/>
      <c r="E197" s="108"/>
      <c r="F197" s="108"/>
      <c r="G197" s="107"/>
      <c r="H197" s="107" t="s">
        <v>605</v>
      </c>
      <c r="I197" s="107" t="s">
        <v>212</v>
      </c>
      <c r="J197" s="107" t="s">
        <v>213</v>
      </c>
      <c r="L197" s="107"/>
      <c r="M197" s="107"/>
      <c r="N197" s="107"/>
      <c r="O197" s="110"/>
    </row>
    <row r="198" spans="3:15" s="109" customFormat="1" x14ac:dyDescent="0.25">
      <c r="C198" s="108"/>
      <c r="D198" s="108"/>
      <c r="E198" s="108"/>
      <c r="F198" s="108"/>
      <c r="G198" s="107"/>
      <c r="H198" s="107" t="s">
        <v>606</v>
      </c>
      <c r="I198" s="107" t="s">
        <v>218</v>
      </c>
      <c r="J198" s="107" t="s">
        <v>226</v>
      </c>
      <c r="L198" s="107"/>
      <c r="M198" s="107"/>
      <c r="N198" s="107"/>
      <c r="O198" s="110"/>
    </row>
    <row r="199" spans="3:15" s="109" customFormat="1" x14ac:dyDescent="0.25">
      <c r="C199" s="108"/>
      <c r="D199" s="108"/>
      <c r="E199" s="108"/>
      <c r="F199" s="108"/>
      <c r="G199" s="107"/>
      <c r="H199" s="107" t="s">
        <v>461</v>
      </c>
      <c r="I199" s="107" t="s">
        <v>215</v>
      </c>
      <c r="J199" s="107" t="s">
        <v>220</v>
      </c>
      <c r="L199" s="107"/>
      <c r="M199" s="107"/>
      <c r="N199" s="107"/>
      <c r="O199" s="110"/>
    </row>
    <row r="200" spans="3:15" s="109" customFormat="1" x14ac:dyDescent="0.25">
      <c r="C200" s="108"/>
      <c r="D200" s="108"/>
      <c r="E200" s="108"/>
      <c r="F200" s="108"/>
      <c r="G200" s="107"/>
      <c r="H200" s="107" t="s">
        <v>411</v>
      </c>
      <c r="I200" s="107" t="s">
        <v>215</v>
      </c>
      <c r="J200" s="107" t="s">
        <v>220</v>
      </c>
      <c r="L200" s="107"/>
      <c r="M200" s="107"/>
      <c r="N200" s="107"/>
      <c r="O200" s="110"/>
    </row>
    <row r="201" spans="3:15" s="109" customFormat="1" x14ac:dyDescent="0.25">
      <c r="C201" s="108"/>
      <c r="D201" s="108"/>
      <c r="E201" s="108"/>
      <c r="F201" s="108"/>
      <c r="G201" s="107"/>
      <c r="H201" s="107" t="s">
        <v>439</v>
      </c>
      <c r="I201" s="107" t="s">
        <v>215</v>
      </c>
      <c r="J201" s="107" t="s">
        <v>220</v>
      </c>
      <c r="L201" s="107"/>
      <c r="M201" s="107"/>
      <c r="N201" s="107"/>
      <c r="O201" s="110"/>
    </row>
    <row r="202" spans="3:15" s="109" customFormat="1" x14ac:dyDescent="0.25">
      <c r="C202" s="108"/>
      <c r="D202" s="108"/>
      <c r="E202" s="108"/>
      <c r="F202" s="108"/>
      <c r="G202" s="107"/>
      <c r="H202" s="107" t="s">
        <v>607</v>
      </c>
      <c r="I202" s="107" t="s">
        <v>218</v>
      </c>
      <c r="J202" s="107" t="s">
        <v>226</v>
      </c>
      <c r="L202" s="107"/>
      <c r="M202" s="107"/>
      <c r="N202" s="107"/>
      <c r="O202" s="110"/>
    </row>
    <row r="203" spans="3:15" s="109" customFormat="1" x14ac:dyDescent="0.25">
      <c r="C203" s="108"/>
      <c r="D203" s="108"/>
      <c r="E203" s="108"/>
      <c r="F203" s="108"/>
      <c r="G203" s="107"/>
      <c r="H203" s="107" t="s">
        <v>443</v>
      </c>
      <c r="I203" s="107" t="s">
        <v>215</v>
      </c>
      <c r="J203" s="107" t="s">
        <v>220</v>
      </c>
      <c r="L203" s="107"/>
      <c r="M203" s="107"/>
      <c r="N203" s="107"/>
      <c r="O203" s="110"/>
    </row>
    <row r="204" spans="3:15" s="109" customFormat="1" x14ac:dyDescent="0.25">
      <c r="C204" s="108"/>
      <c r="D204" s="108"/>
      <c r="E204" s="108"/>
      <c r="F204" s="108"/>
      <c r="G204" s="107"/>
      <c r="H204" s="107" t="s">
        <v>471</v>
      </c>
      <c r="I204" s="107" t="s">
        <v>215</v>
      </c>
      <c r="J204" s="107" t="s">
        <v>220</v>
      </c>
      <c r="L204" s="107"/>
      <c r="M204" s="107"/>
      <c r="N204" s="107"/>
      <c r="O204" s="110"/>
    </row>
    <row r="205" spans="3:15" s="109" customFormat="1" x14ac:dyDescent="0.25">
      <c r="C205" s="108"/>
      <c r="D205" s="108"/>
      <c r="E205" s="108"/>
      <c r="F205" s="108"/>
      <c r="G205" s="107"/>
      <c r="H205" s="107" t="s">
        <v>608</v>
      </c>
      <c r="I205" s="107" t="s">
        <v>218</v>
      </c>
      <c r="J205" s="107" t="s">
        <v>226</v>
      </c>
      <c r="L205" s="107"/>
      <c r="M205" s="107"/>
      <c r="N205" s="107"/>
      <c r="O205" s="110"/>
    </row>
    <row r="206" spans="3:15" s="109" customFormat="1" x14ac:dyDescent="0.25">
      <c r="C206" s="108"/>
      <c r="D206" s="108"/>
      <c r="E206" s="108"/>
      <c r="F206" s="108"/>
      <c r="G206" s="107"/>
      <c r="H206" s="107" t="s">
        <v>609</v>
      </c>
      <c r="I206" s="107" t="s">
        <v>235</v>
      </c>
      <c r="J206" s="107" t="s">
        <v>236</v>
      </c>
      <c r="L206" s="107"/>
      <c r="M206" s="107"/>
      <c r="N206" s="107"/>
      <c r="O206" s="110"/>
    </row>
    <row r="207" spans="3:15" s="109" customFormat="1" x14ac:dyDescent="0.25">
      <c r="C207" s="108"/>
      <c r="D207" s="108"/>
      <c r="E207" s="108"/>
      <c r="F207" s="108"/>
      <c r="G207" s="107"/>
      <c r="H207" s="107" t="s">
        <v>610</v>
      </c>
      <c r="I207" s="107" t="s">
        <v>235</v>
      </c>
      <c r="J207" s="107" t="s">
        <v>236</v>
      </c>
      <c r="L207" s="107"/>
      <c r="M207" s="107"/>
      <c r="N207" s="107"/>
      <c r="O207" s="110"/>
    </row>
    <row r="208" spans="3:15" s="109" customFormat="1" x14ac:dyDescent="0.25">
      <c r="C208" s="108"/>
      <c r="D208" s="108"/>
      <c r="E208" s="108"/>
      <c r="F208" s="108"/>
      <c r="G208" s="107"/>
      <c r="H208" s="107" t="s">
        <v>611</v>
      </c>
      <c r="I208" s="107" t="s">
        <v>218</v>
      </c>
      <c r="J208" s="107" t="s">
        <v>226</v>
      </c>
      <c r="L208" s="107"/>
      <c r="M208" s="107"/>
      <c r="N208" s="107"/>
      <c r="O208" s="110"/>
    </row>
    <row r="209" spans="3:15" s="109" customFormat="1" x14ac:dyDescent="0.25">
      <c r="C209" s="108"/>
      <c r="D209" s="108"/>
      <c r="E209" s="108"/>
      <c r="F209" s="108"/>
      <c r="G209" s="107"/>
      <c r="H209" s="107" t="s">
        <v>612</v>
      </c>
      <c r="I209" s="107" t="s">
        <v>212</v>
      </c>
      <c r="J209" s="107" t="s">
        <v>213</v>
      </c>
      <c r="L209" s="107"/>
      <c r="M209" s="107"/>
      <c r="N209" s="107"/>
      <c r="O209" s="110"/>
    </row>
    <row r="210" spans="3:15" s="109" customFormat="1" x14ac:dyDescent="0.25">
      <c r="C210" s="108"/>
      <c r="D210" s="108"/>
      <c r="E210" s="108"/>
      <c r="F210" s="108"/>
      <c r="G210" s="107"/>
      <c r="H210" s="107" t="s">
        <v>480</v>
      </c>
      <c r="I210" s="107" t="s">
        <v>215</v>
      </c>
      <c r="J210" s="107" t="s">
        <v>220</v>
      </c>
      <c r="L210" s="107"/>
      <c r="M210" s="107"/>
      <c r="N210" s="107"/>
      <c r="O210" s="110"/>
    </row>
    <row r="211" spans="3:15" s="109" customFormat="1" x14ac:dyDescent="0.25">
      <c r="C211" s="108"/>
      <c r="D211" s="108"/>
      <c r="E211" s="108"/>
      <c r="F211" s="108"/>
      <c r="G211" s="107"/>
      <c r="H211" s="107" t="s">
        <v>313</v>
      </c>
      <c r="I211" s="107" t="s">
        <v>212</v>
      </c>
      <c r="J211" s="107" t="s">
        <v>213</v>
      </c>
      <c r="L211" s="107"/>
      <c r="M211" s="107"/>
      <c r="N211" s="107"/>
      <c r="O211" s="110"/>
    </row>
    <row r="212" spans="3:15" s="109" customFormat="1" x14ac:dyDescent="0.25">
      <c r="C212" s="108"/>
      <c r="D212" s="108"/>
      <c r="E212" s="108"/>
      <c r="F212" s="108"/>
      <c r="G212" s="107"/>
      <c r="H212" s="107" t="s">
        <v>613</v>
      </c>
      <c r="I212" s="107" t="s">
        <v>212</v>
      </c>
      <c r="J212" s="107" t="s">
        <v>213</v>
      </c>
      <c r="L212" s="107"/>
      <c r="M212" s="107"/>
      <c r="N212" s="107"/>
      <c r="O212" s="110"/>
    </row>
    <row r="213" spans="3:15" s="109" customFormat="1" x14ac:dyDescent="0.25">
      <c r="C213" s="108"/>
      <c r="D213" s="108"/>
      <c r="E213" s="108"/>
      <c r="F213" s="108"/>
      <c r="G213" s="107"/>
      <c r="H213" s="107" t="s">
        <v>329</v>
      </c>
      <c r="I213" s="107" t="s">
        <v>212</v>
      </c>
      <c r="J213" s="107" t="s">
        <v>213</v>
      </c>
      <c r="L213" s="107"/>
      <c r="M213" s="107"/>
      <c r="N213" s="107"/>
      <c r="O213" s="110"/>
    </row>
    <row r="214" spans="3:15" s="109" customFormat="1" x14ac:dyDescent="0.25">
      <c r="C214" s="108"/>
      <c r="D214" s="108"/>
      <c r="E214" s="108"/>
      <c r="F214" s="108"/>
      <c r="G214" s="107"/>
      <c r="H214" s="107" t="s">
        <v>614</v>
      </c>
      <c r="I214" s="107" t="s">
        <v>218</v>
      </c>
      <c r="J214" s="107" t="s">
        <v>226</v>
      </c>
      <c r="L214" s="107"/>
      <c r="M214" s="107"/>
      <c r="N214" s="107"/>
      <c r="O214" s="110"/>
    </row>
    <row r="215" spans="3:15" s="109" customFormat="1" x14ac:dyDescent="0.25">
      <c r="C215" s="108"/>
      <c r="D215" s="108"/>
      <c r="E215" s="108"/>
      <c r="F215" s="108"/>
      <c r="G215" s="107"/>
      <c r="H215" s="107" t="s">
        <v>615</v>
      </c>
      <c r="I215" s="107" t="s">
        <v>235</v>
      </c>
      <c r="J215" s="107" t="s">
        <v>240</v>
      </c>
      <c r="L215" s="107"/>
      <c r="M215" s="107"/>
      <c r="N215" s="107"/>
      <c r="O215" s="110"/>
    </row>
    <row r="216" spans="3:15" s="109" customFormat="1" x14ac:dyDescent="0.25">
      <c r="C216" s="108"/>
      <c r="D216" s="108"/>
      <c r="E216" s="108"/>
      <c r="F216" s="108"/>
      <c r="G216" s="107"/>
      <c r="H216" s="107" t="s">
        <v>616</v>
      </c>
      <c r="I216" s="107" t="s">
        <v>218</v>
      </c>
      <c r="J216" s="107" t="s">
        <v>226</v>
      </c>
      <c r="L216" s="107"/>
      <c r="M216" s="107"/>
      <c r="N216" s="107"/>
      <c r="O216" s="110"/>
    </row>
    <row r="217" spans="3:15" s="109" customFormat="1" x14ac:dyDescent="0.25">
      <c r="C217" s="108"/>
      <c r="D217" s="108"/>
      <c r="E217" s="108"/>
      <c r="F217" s="108"/>
      <c r="G217" s="107"/>
      <c r="H217" s="107" t="s">
        <v>617</v>
      </c>
      <c r="I217" s="107" t="s">
        <v>212</v>
      </c>
      <c r="J217" s="107" t="s">
        <v>213</v>
      </c>
      <c r="L217" s="107"/>
      <c r="M217" s="107"/>
      <c r="N217" s="107"/>
      <c r="O217" s="110"/>
    </row>
    <row r="218" spans="3:15" s="109" customFormat="1" x14ac:dyDescent="0.25">
      <c r="C218" s="108"/>
      <c r="D218" s="108"/>
      <c r="E218" s="108"/>
      <c r="F218" s="108"/>
      <c r="G218" s="107"/>
      <c r="H218" s="107" t="s">
        <v>618</v>
      </c>
      <c r="I218" s="107" t="s">
        <v>218</v>
      </c>
      <c r="J218" s="107" t="s">
        <v>226</v>
      </c>
      <c r="L218" s="107"/>
      <c r="M218" s="107"/>
      <c r="N218" s="107"/>
      <c r="O218" s="110"/>
    </row>
    <row r="219" spans="3:15" s="109" customFormat="1" x14ac:dyDescent="0.25">
      <c r="C219" s="108"/>
      <c r="D219" s="108"/>
      <c r="E219" s="108"/>
      <c r="F219" s="108"/>
      <c r="G219" s="107"/>
      <c r="H219" s="107" t="s">
        <v>619</v>
      </c>
      <c r="I219" s="107" t="s">
        <v>212</v>
      </c>
      <c r="J219" s="107" t="s">
        <v>213</v>
      </c>
      <c r="L219" s="107"/>
      <c r="M219" s="107"/>
      <c r="N219" s="107"/>
      <c r="O219" s="110"/>
    </row>
    <row r="220" spans="3:15" s="109" customFormat="1" x14ac:dyDescent="0.25">
      <c r="C220" s="108"/>
      <c r="D220" s="108"/>
      <c r="E220" s="108"/>
      <c r="F220" s="108"/>
      <c r="G220" s="107"/>
      <c r="H220" s="107" t="s">
        <v>237</v>
      </c>
      <c r="I220" s="107" t="s">
        <v>215</v>
      </c>
      <c r="J220" s="107" t="s">
        <v>220</v>
      </c>
      <c r="L220" s="107"/>
      <c r="M220" s="107"/>
      <c r="N220" s="107"/>
      <c r="O220" s="110"/>
    </row>
    <row r="221" spans="3:15" s="109" customFormat="1" x14ac:dyDescent="0.25">
      <c r="C221" s="108"/>
      <c r="D221" s="108"/>
      <c r="E221" s="108"/>
      <c r="F221" s="108"/>
      <c r="G221" s="107"/>
      <c r="H221" s="107" t="s">
        <v>620</v>
      </c>
      <c r="I221" s="107" t="s">
        <v>235</v>
      </c>
      <c r="J221" s="107" t="s">
        <v>236</v>
      </c>
      <c r="L221" s="107"/>
      <c r="M221" s="107"/>
      <c r="N221" s="107"/>
      <c r="O221" s="110"/>
    </row>
    <row r="222" spans="3:15" s="109" customFormat="1" x14ac:dyDescent="0.25">
      <c r="C222" s="108"/>
      <c r="D222" s="108"/>
      <c r="E222" s="108"/>
      <c r="F222" s="108"/>
      <c r="G222" s="107"/>
      <c r="H222" s="107" t="s">
        <v>621</v>
      </c>
      <c r="I222" s="107" t="s">
        <v>235</v>
      </c>
      <c r="J222" s="107" t="s">
        <v>236</v>
      </c>
      <c r="L222" s="107"/>
      <c r="M222" s="107"/>
      <c r="N222" s="107"/>
      <c r="O222" s="110"/>
    </row>
    <row r="223" spans="3:15" s="109" customFormat="1" x14ac:dyDescent="0.25">
      <c r="C223" s="108"/>
      <c r="D223" s="108"/>
      <c r="E223" s="108"/>
      <c r="F223" s="108"/>
      <c r="G223" s="107"/>
      <c r="H223" s="107" t="s">
        <v>622</v>
      </c>
      <c r="I223" s="107" t="s">
        <v>218</v>
      </c>
      <c r="J223" s="107" t="s">
        <v>226</v>
      </c>
      <c r="L223" s="107"/>
      <c r="M223" s="107"/>
      <c r="N223" s="107"/>
      <c r="O223" s="110"/>
    </row>
    <row r="224" spans="3:15" s="109" customFormat="1" x14ac:dyDescent="0.25">
      <c r="C224" s="108"/>
      <c r="D224" s="108"/>
      <c r="E224" s="108"/>
      <c r="F224" s="108"/>
      <c r="G224" s="107"/>
      <c r="H224" s="107" t="s">
        <v>623</v>
      </c>
      <c r="I224" s="107" t="s">
        <v>218</v>
      </c>
      <c r="J224" s="107" t="s">
        <v>226</v>
      </c>
      <c r="L224" s="107"/>
      <c r="M224" s="107"/>
      <c r="N224" s="107"/>
      <c r="O224" s="110"/>
    </row>
    <row r="225" spans="3:15" s="109" customFormat="1" x14ac:dyDescent="0.25">
      <c r="C225" s="108"/>
      <c r="D225" s="108"/>
      <c r="E225" s="108"/>
      <c r="F225" s="108"/>
      <c r="G225" s="107"/>
      <c r="H225" s="107" t="s">
        <v>624</v>
      </c>
      <c r="I225" s="107" t="s">
        <v>218</v>
      </c>
      <c r="J225" s="107" t="s">
        <v>226</v>
      </c>
      <c r="L225" s="107"/>
      <c r="M225" s="107"/>
      <c r="N225" s="107"/>
      <c r="O225" s="110"/>
    </row>
    <row r="226" spans="3:15" s="109" customFormat="1" x14ac:dyDescent="0.25">
      <c r="C226" s="108"/>
      <c r="D226" s="108"/>
      <c r="E226" s="108"/>
      <c r="F226" s="108"/>
      <c r="G226" s="107"/>
      <c r="H226" s="107" t="s">
        <v>625</v>
      </c>
      <c r="I226" s="107" t="s">
        <v>235</v>
      </c>
      <c r="J226" s="107" t="s">
        <v>236</v>
      </c>
      <c r="L226" s="107"/>
      <c r="M226" s="107"/>
      <c r="N226" s="107"/>
      <c r="O226" s="110"/>
    </row>
    <row r="227" spans="3:15" s="109" customFormat="1" x14ac:dyDescent="0.25">
      <c r="C227" s="108"/>
      <c r="D227" s="108"/>
      <c r="E227" s="108"/>
      <c r="F227" s="108"/>
      <c r="G227" s="107"/>
      <c r="H227" s="107" t="s">
        <v>626</v>
      </c>
      <c r="I227" s="107" t="s">
        <v>212</v>
      </c>
      <c r="J227" s="107" t="s">
        <v>213</v>
      </c>
      <c r="L227" s="107"/>
      <c r="M227" s="107"/>
      <c r="N227" s="107"/>
      <c r="O227" s="110"/>
    </row>
    <row r="228" spans="3:15" s="109" customFormat="1" x14ac:dyDescent="0.25">
      <c r="C228" s="108"/>
      <c r="D228" s="108"/>
      <c r="E228" s="108"/>
      <c r="F228" s="108"/>
      <c r="G228" s="107"/>
      <c r="H228" s="107" t="s">
        <v>627</v>
      </c>
      <c r="I228" s="107" t="s">
        <v>215</v>
      </c>
      <c r="J228" s="107" t="s">
        <v>220</v>
      </c>
      <c r="L228" s="107"/>
      <c r="M228" s="107"/>
      <c r="N228" s="107"/>
      <c r="O228" s="110"/>
    </row>
    <row r="229" spans="3:15" s="109" customFormat="1" x14ac:dyDescent="0.25">
      <c r="C229" s="108"/>
      <c r="D229" s="108"/>
      <c r="E229" s="108"/>
      <c r="F229" s="108"/>
      <c r="G229" s="107"/>
      <c r="H229" s="107" t="s">
        <v>491</v>
      </c>
      <c r="I229" s="107" t="s">
        <v>215</v>
      </c>
      <c r="J229" s="107" t="s">
        <v>220</v>
      </c>
      <c r="L229" s="107"/>
      <c r="M229" s="107"/>
      <c r="N229" s="107"/>
      <c r="O229" s="110"/>
    </row>
    <row r="230" spans="3:15" s="109" customFormat="1" x14ac:dyDescent="0.25">
      <c r="C230" s="108"/>
      <c r="D230" s="108"/>
      <c r="E230" s="108"/>
      <c r="F230" s="108"/>
      <c r="G230" s="107"/>
      <c r="H230" s="107" t="s">
        <v>498</v>
      </c>
      <c r="I230" s="107" t="s">
        <v>215</v>
      </c>
      <c r="J230" s="107" t="s">
        <v>220</v>
      </c>
      <c r="L230" s="107"/>
      <c r="M230" s="107"/>
      <c r="N230" s="107"/>
      <c r="O230" s="110"/>
    </row>
    <row r="231" spans="3:15" s="109" customFormat="1" x14ac:dyDescent="0.25">
      <c r="C231" s="108"/>
      <c r="D231" s="108"/>
      <c r="E231" s="108"/>
      <c r="F231" s="108"/>
      <c r="G231" s="107"/>
      <c r="H231" s="107" t="s">
        <v>505</v>
      </c>
      <c r="I231" s="107" t="s">
        <v>215</v>
      </c>
      <c r="J231" s="107" t="s">
        <v>220</v>
      </c>
      <c r="L231" s="107"/>
      <c r="M231" s="107"/>
      <c r="N231" s="107"/>
      <c r="O231" s="110"/>
    </row>
    <row r="232" spans="3:15" s="109" customFormat="1" x14ac:dyDescent="0.25">
      <c r="C232" s="108"/>
      <c r="D232" s="108"/>
      <c r="E232" s="108"/>
      <c r="F232" s="108"/>
      <c r="G232" s="107"/>
      <c r="H232" s="107" t="s">
        <v>628</v>
      </c>
      <c r="I232" s="107" t="s">
        <v>212</v>
      </c>
      <c r="J232" s="107" t="s">
        <v>213</v>
      </c>
      <c r="L232" s="107"/>
      <c r="M232" s="107"/>
      <c r="N232" s="107"/>
      <c r="O232" s="110"/>
    </row>
    <row r="233" spans="3:15" s="109" customFormat="1" x14ac:dyDescent="0.25">
      <c r="C233" s="108"/>
      <c r="D233" s="108"/>
      <c r="E233" s="108"/>
      <c r="F233" s="108"/>
      <c r="G233" s="107"/>
      <c r="H233" s="107" t="s">
        <v>212</v>
      </c>
      <c r="I233" s="107" t="s">
        <v>212</v>
      </c>
      <c r="J233" s="107" t="s">
        <v>213</v>
      </c>
      <c r="L233" s="107"/>
      <c r="M233" s="107"/>
      <c r="N233" s="107"/>
      <c r="O233" s="110"/>
    </row>
    <row r="234" spans="3:15" s="109" customFormat="1" x14ac:dyDescent="0.25">
      <c r="C234" s="108"/>
      <c r="D234" s="108"/>
      <c r="E234" s="108"/>
      <c r="F234" s="108"/>
      <c r="G234" s="107"/>
      <c r="H234" s="107" t="s">
        <v>629</v>
      </c>
      <c r="I234" s="107" t="s">
        <v>218</v>
      </c>
      <c r="J234" s="107" t="s">
        <v>226</v>
      </c>
      <c r="L234" s="107"/>
      <c r="M234" s="107"/>
      <c r="N234" s="107"/>
      <c r="O234" s="110"/>
    </row>
    <row r="235" spans="3:15" s="109" customFormat="1" x14ac:dyDescent="0.25">
      <c r="C235" s="108"/>
      <c r="D235" s="108"/>
      <c r="E235" s="108"/>
      <c r="F235" s="108"/>
      <c r="G235" s="107"/>
      <c r="H235" s="107" t="s">
        <v>630</v>
      </c>
      <c r="I235" s="107" t="s">
        <v>218</v>
      </c>
      <c r="J235" s="107" t="s">
        <v>226</v>
      </c>
      <c r="L235" s="107"/>
      <c r="M235" s="107"/>
      <c r="N235" s="107"/>
      <c r="O235" s="110"/>
    </row>
    <row r="236" spans="3:15" s="109" customFormat="1" x14ac:dyDescent="0.25">
      <c r="C236" s="108"/>
      <c r="D236" s="108"/>
      <c r="E236" s="108"/>
      <c r="F236" s="108"/>
      <c r="G236" s="107"/>
      <c r="H236" s="107" t="s">
        <v>470</v>
      </c>
      <c r="I236" s="107" t="s">
        <v>215</v>
      </c>
      <c r="J236" s="107" t="s">
        <v>220</v>
      </c>
      <c r="L236" s="107"/>
      <c r="M236" s="107"/>
      <c r="N236" s="107"/>
      <c r="O236" s="110"/>
    </row>
    <row r="237" spans="3:15" s="109" customFormat="1" x14ac:dyDescent="0.25">
      <c r="C237" s="108"/>
      <c r="D237" s="108"/>
      <c r="E237" s="108"/>
      <c r="F237" s="108"/>
      <c r="G237" s="107"/>
      <c r="H237" s="107" t="s">
        <v>631</v>
      </c>
      <c r="I237" s="107" t="s">
        <v>215</v>
      </c>
      <c r="J237" s="107" t="s">
        <v>220</v>
      </c>
      <c r="L237" s="107"/>
      <c r="M237" s="107"/>
      <c r="N237" s="107"/>
      <c r="O237" s="110"/>
    </row>
    <row r="238" spans="3:15" s="109" customFormat="1" x14ac:dyDescent="0.25">
      <c r="C238" s="108"/>
      <c r="D238" s="108"/>
      <c r="E238" s="108"/>
      <c r="F238" s="108"/>
      <c r="G238" s="107"/>
      <c r="H238" s="107" t="s">
        <v>328</v>
      </c>
      <c r="I238" s="107" t="s">
        <v>215</v>
      </c>
      <c r="J238" s="107" t="s">
        <v>220</v>
      </c>
      <c r="L238" s="107"/>
      <c r="M238" s="107"/>
      <c r="N238" s="107"/>
      <c r="O238" s="110"/>
    </row>
    <row r="239" spans="3:15" s="109" customFormat="1" x14ac:dyDescent="0.25">
      <c r="C239" s="108"/>
      <c r="D239" s="108"/>
      <c r="E239" s="108"/>
      <c r="F239" s="108"/>
      <c r="G239" s="107"/>
      <c r="H239" s="107" t="s">
        <v>632</v>
      </c>
      <c r="I239" s="107" t="s">
        <v>212</v>
      </c>
      <c r="J239" s="107" t="s">
        <v>213</v>
      </c>
      <c r="L239" s="107"/>
      <c r="M239" s="107"/>
      <c r="N239" s="107"/>
      <c r="O239" s="110"/>
    </row>
    <row r="240" spans="3:15" s="109" customFormat="1" x14ac:dyDescent="0.25">
      <c r="C240" s="108"/>
      <c r="D240" s="108"/>
      <c r="E240" s="108"/>
      <c r="F240" s="108"/>
      <c r="G240" s="107"/>
      <c r="H240" s="107" t="s">
        <v>633</v>
      </c>
      <c r="I240" s="107" t="s">
        <v>212</v>
      </c>
      <c r="J240" s="107" t="s">
        <v>213</v>
      </c>
      <c r="L240" s="107"/>
      <c r="M240" s="107"/>
      <c r="N240" s="107"/>
      <c r="O240" s="110"/>
    </row>
    <row r="241" spans="3:15" s="109" customFormat="1" x14ac:dyDescent="0.25">
      <c r="C241" s="108"/>
      <c r="D241" s="108"/>
      <c r="E241" s="108"/>
      <c r="F241" s="108"/>
      <c r="G241" s="107"/>
      <c r="H241" s="107" t="s">
        <v>513</v>
      </c>
      <c r="I241" s="107" t="s">
        <v>215</v>
      </c>
      <c r="J241" s="107" t="s">
        <v>220</v>
      </c>
      <c r="L241" s="107"/>
      <c r="M241" s="107"/>
      <c r="N241" s="107"/>
      <c r="O241" s="110"/>
    </row>
    <row r="242" spans="3:15" s="109" customFormat="1" x14ac:dyDescent="0.25">
      <c r="C242" s="108"/>
      <c r="D242" s="108"/>
      <c r="E242" s="108"/>
      <c r="F242" s="108"/>
      <c r="G242" s="107"/>
      <c r="H242" s="107" t="s">
        <v>634</v>
      </c>
      <c r="I242" s="107" t="s">
        <v>218</v>
      </c>
      <c r="J242" s="107" t="s">
        <v>226</v>
      </c>
      <c r="L242" s="107"/>
      <c r="M242" s="107"/>
      <c r="N242" s="107"/>
      <c r="O242" s="110"/>
    </row>
    <row r="243" spans="3:15" s="109" customFormat="1" x14ac:dyDescent="0.25">
      <c r="C243" s="108"/>
      <c r="D243" s="108"/>
      <c r="E243" s="108"/>
      <c r="F243" s="108"/>
      <c r="G243" s="107"/>
      <c r="H243" s="107" t="s">
        <v>635</v>
      </c>
      <c r="I243" s="107" t="s">
        <v>218</v>
      </c>
      <c r="J243" s="107" t="s">
        <v>226</v>
      </c>
      <c r="L243" s="107"/>
      <c r="M243" s="107"/>
      <c r="N243" s="107"/>
      <c r="O243" s="110"/>
    </row>
    <row r="244" spans="3:15" s="109" customFormat="1" x14ac:dyDescent="0.25">
      <c r="C244" s="108"/>
      <c r="D244" s="108"/>
      <c r="E244" s="108"/>
      <c r="F244" s="108"/>
      <c r="G244" s="107"/>
      <c r="H244" s="107" t="s">
        <v>636</v>
      </c>
      <c r="I244" s="107" t="s">
        <v>212</v>
      </c>
      <c r="J244" s="107" t="s">
        <v>213</v>
      </c>
      <c r="L244" s="107"/>
      <c r="M244" s="107"/>
      <c r="N244" s="107"/>
      <c r="O244" s="110"/>
    </row>
    <row r="245" spans="3:15" s="109" customFormat="1" x14ac:dyDescent="0.25">
      <c r="C245" s="108"/>
      <c r="D245" s="108"/>
      <c r="E245" s="108"/>
      <c r="F245" s="108"/>
      <c r="G245" s="107"/>
      <c r="H245" s="107" t="s">
        <v>637</v>
      </c>
      <c r="I245" s="107" t="s">
        <v>218</v>
      </c>
      <c r="J245" s="107" t="s">
        <v>226</v>
      </c>
      <c r="L245" s="107"/>
      <c r="M245" s="107"/>
      <c r="N245" s="107"/>
      <c r="O245" s="110"/>
    </row>
    <row r="246" spans="3:15" s="109" customFormat="1" x14ac:dyDescent="0.25">
      <c r="C246" s="108"/>
      <c r="D246" s="108"/>
      <c r="E246" s="108"/>
      <c r="F246" s="108"/>
      <c r="G246" s="107"/>
      <c r="H246" s="107" t="s">
        <v>638</v>
      </c>
      <c r="I246" s="107" t="s">
        <v>218</v>
      </c>
      <c r="J246" s="107" t="s">
        <v>226</v>
      </c>
      <c r="L246" s="107"/>
      <c r="M246" s="107"/>
      <c r="N246" s="107"/>
      <c r="O246" s="110"/>
    </row>
    <row r="247" spans="3:15" s="109" customFormat="1" x14ac:dyDescent="0.25">
      <c r="C247" s="108"/>
      <c r="D247" s="108"/>
      <c r="E247" s="108"/>
      <c r="F247" s="108"/>
      <c r="G247" s="107"/>
      <c r="H247" s="107" t="s">
        <v>639</v>
      </c>
      <c r="I247" s="107" t="s">
        <v>218</v>
      </c>
      <c r="J247" s="107" t="s">
        <v>226</v>
      </c>
      <c r="L247" s="107"/>
      <c r="M247" s="107"/>
      <c r="N247" s="107"/>
      <c r="O247" s="110"/>
    </row>
    <row r="248" spans="3:15" s="109" customFormat="1" x14ac:dyDescent="0.25">
      <c r="C248" s="108"/>
      <c r="D248" s="108"/>
      <c r="E248" s="108"/>
      <c r="F248" s="108"/>
      <c r="G248" s="107"/>
      <c r="H248" s="107" t="s">
        <v>640</v>
      </c>
      <c r="I248" s="107" t="s">
        <v>235</v>
      </c>
      <c r="J248" s="107" t="s">
        <v>236</v>
      </c>
      <c r="L248" s="107"/>
      <c r="M248" s="107"/>
      <c r="N248" s="107"/>
      <c r="O248" s="110"/>
    </row>
    <row r="249" spans="3:15" s="109" customFormat="1" x14ac:dyDescent="0.25">
      <c r="C249" s="108"/>
      <c r="D249" s="108"/>
      <c r="E249" s="108"/>
      <c r="F249" s="108"/>
      <c r="G249" s="107"/>
      <c r="H249" s="107" t="s">
        <v>641</v>
      </c>
      <c r="I249" s="107" t="s">
        <v>218</v>
      </c>
      <c r="J249" s="107" t="s">
        <v>226</v>
      </c>
      <c r="L249" s="107"/>
      <c r="M249" s="107"/>
      <c r="N249" s="107"/>
      <c r="O249" s="110"/>
    </row>
    <row r="250" spans="3:15" s="109" customFormat="1" x14ac:dyDescent="0.25">
      <c r="C250" s="108"/>
      <c r="D250" s="108"/>
      <c r="E250" s="108"/>
      <c r="F250" s="108"/>
      <c r="G250" s="107"/>
      <c r="H250" s="107" t="s">
        <v>642</v>
      </c>
      <c r="I250" s="107" t="s">
        <v>212</v>
      </c>
      <c r="J250" s="107" t="s">
        <v>213</v>
      </c>
      <c r="L250" s="107"/>
      <c r="M250" s="107"/>
      <c r="N250" s="107"/>
      <c r="O250" s="110"/>
    </row>
    <row r="251" spans="3:15" s="109" customFormat="1" x14ac:dyDescent="0.25">
      <c r="C251" s="108"/>
      <c r="D251" s="108"/>
      <c r="E251" s="108"/>
      <c r="F251" s="108"/>
      <c r="G251" s="107"/>
      <c r="H251" s="107" t="s">
        <v>643</v>
      </c>
      <c r="I251" s="107" t="s">
        <v>212</v>
      </c>
      <c r="J251" s="107" t="s">
        <v>213</v>
      </c>
      <c r="L251" s="107"/>
      <c r="M251" s="107"/>
      <c r="N251" s="107"/>
      <c r="O251" s="110"/>
    </row>
    <row r="252" spans="3:15" s="109" customFormat="1" x14ac:dyDescent="0.25">
      <c r="C252" s="108"/>
      <c r="D252" s="108"/>
      <c r="E252" s="108"/>
      <c r="F252" s="108"/>
      <c r="G252" s="107"/>
      <c r="H252" s="107" t="s">
        <v>644</v>
      </c>
      <c r="I252" s="107" t="s">
        <v>212</v>
      </c>
      <c r="J252" s="107" t="s">
        <v>213</v>
      </c>
      <c r="L252" s="107"/>
      <c r="M252" s="107"/>
      <c r="N252" s="107"/>
      <c r="O252" s="110"/>
    </row>
    <row r="253" spans="3:15" s="109" customFormat="1" x14ac:dyDescent="0.25">
      <c r="C253" s="108"/>
      <c r="D253" s="108"/>
      <c r="E253" s="108"/>
      <c r="F253" s="108"/>
      <c r="G253" s="107"/>
      <c r="H253" s="107" t="s">
        <v>243</v>
      </c>
      <c r="I253" s="107" t="s">
        <v>215</v>
      </c>
      <c r="J253" s="107" t="s">
        <v>220</v>
      </c>
      <c r="L253" s="107"/>
      <c r="M253" s="107"/>
      <c r="N253" s="107"/>
      <c r="O253" s="110"/>
    </row>
    <row r="254" spans="3:15" s="109" customFormat="1" x14ac:dyDescent="0.25">
      <c r="C254" s="108"/>
      <c r="D254" s="108"/>
      <c r="E254" s="108"/>
      <c r="F254" s="108"/>
      <c r="G254" s="107"/>
      <c r="H254" s="107" t="s">
        <v>645</v>
      </c>
      <c r="I254" s="107" t="s">
        <v>212</v>
      </c>
      <c r="J254" s="107" t="s">
        <v>213</v>
      </c>
      <c r="L254" s="107"/>
      <c r="M254" s="107"/>
      <c r="N254" s="107"/>
      <c r="O254" s="110"/>
    </row>
    <row r="255" spans="3:15" s="109" customFormat="1" x14ac:dyDescent="0.25">
      <c r="C255" s="108"/>
      <c r="D255" s="108"/>
      <c r="E255" s="108"/>
      <c r="F255" s="108"/>
      <c r="G255" s="107"/>
      <c r="H255" s="107" t="s">
        <v>290</v>
      </c>
      <c r="I255" s="107" t="s">
        <v>212</v>
      </c>
      <c r="J255" s="107" t="s">
        <v>213</v>
      </c>
      <c r="L255" s="107"/>
      <c r="M255" s="107"/>
      <c r="N255" s="107"/>
      <c r="O255" s="110"/>
    </row>
    <row r="256" spans="3:15" s="109" customFormat="1" x14ac:dyDescent="0.25">
      <c r="C256" s="108"/>
      <c r="D256" s="108"/>
      <c r="E256" s="108"/>
      <c r="F256" s="108"/>
      <c r="G256" s="107"/>
      <c r="H256" s="107" t="s">
        <v>646</v>
      </c>
      <c r="I256" s="107" t="s">
        <v>218</v>
      </c>
      <c r="J256" s="107" t="s">
        <v>226</v>
      </c>
      <c r="L256" s="107"/>
      <c r="M256" s="107"/>
      <c r="N256" s="107"/>
      <c r="O256" s="110"/>
    </row>
    <row r="257" spans="3:15" s="109" customFormat="1" x14ac:dyDescent="0.25">
      <c r="C257" s="108"/>
      <c r="D257" s="108"/>
      <c r="E257" s="108"/>
      <c r="F257" s="108"/>
      <c r="G257" s="107"/>
      <c r="H257" s="107" t="s">
        <v>486</v>
      </c>
      <c r="I257" s="107" t="s">
        <v>215</v>
      </c>
      <c r="J257" s="107" t="s">
        <v>220</v>
      </c>
      <c r="L257" s="107"/>
      <c r="M257" s="107"/>
      <c r="N257" s="107"/>
      <c r="O257" s="110"/>
    </row>
    <row r="258" spans="3:15" s="109" customFormat="1" x14ac:dyDescent="0.25">
      <c r="C258" s="108"/>
      <c r="D258" s="108"/>
      <c r="E258" s="108"/>
      <c r="F258" s="108"/>
      <c r="G258" s="107"/>
      <c r="H258" s="107" t="s">
        <v>647</v>
      </c>
      <c r="I258" s="107" t="s">
        <v>235</v>
      </c>
      <c r="J258" s="107" t="s">
        <v>240</v>
      </c>
      <c r="L258" s="107"/>
      <c r="M258" s="107"/>
      <c r="N258" s="107"/>
      <c r="O258" s="110"/>
    </row>
    <row r="259" spans="3:15" s="109" customFormat="1" x14ac:dyDescent="0.25">
      <c r="C259" s="108"/>
      <c r="D259" s="108"/>
      <c r="E259" s="108"/>
      <c r="F259" s="108"/>
      <c r="G259" s="107"/>
      <c r="H259" s="107" t="s">
        <v>648</v>
      </c>
      <c r="I259" s="107" t="s">
        <v>218</v>
      </c>
      <c r="J259" s="107" t="s">
        <v>226</v>
      </c>
      <c r="L259" s="107"/>
      <c r="M259" s="107"/>
      <c r="N259" s="107"/>
      <c r="O259" s="110"/>
    </row>
    <row r="260" spans="3:15" s="109" customFormat="1" x14ac:dyDescent="0.25">
      <c r="C260" s="108"/>
      <c r="D260" s="108"/>
      <c r="E260" s="108"/>
      <c r="F260" s="108"/>
      <c r="G260" s="107"/>
      <c r="H260" s="107" t="s">
        <v>649</v>
      </c>
      <c r="I260" s="107" t="s">
        <v>235</v>
      </c>
      <c r="J260" s="107" t="s">
        <v>240</v>
      </c>
      <c r="L260" s="107"/>
      <c r="M260" s="107"/>
      <c r="N260" s="107"/>
      <c r="O260" s="110"/>
    </row>
    <row r="261" spans="3:15" s="109" customFormat="1" x14ac:dyDescent="0.25">
      <c r="C261" s="108"/>
      <c r="D261" s="108"/>
      <c r="E261" s="108"/>
      <c r="F261" s="108"/>
      <c r="G261" s="107"/>
      <c r="H261" s="107" t="s">
        <v>383</v>
      </c>
      <c r="I261" s="107" t="s">
        <v>235</v>
      </c>
      <c r="J261" s="107" t="s">
        <v>236</v>
      </c>
      <c r="L261" s="107"/>
      <c r="M261" s="107"/>
      <c r="N261" s="107"/>
      <c r="O261" s="110"/>
    </row>
    <row r="262" spans="3:15" s="109" customFormat="1" x14ac:dyDescent="0.25">
      <c r="C262" s="108"/>
      <c r="D262" s="108"/>
      <c r="E262" s="108"/>
      <c r="F262" s="108"/>
      <c r="G262" s="107"/>
      <c r="H262" s="107" t="s">
        <v>377</v>
      </c>
      <c r="I262" s="107" t="s">
        <v>215</v>
      </c>
      <c r="J262" s="107" t="s">
        <v>220</v>
      </c>
      <c r="L262" s="107"/>
      <c r="M262" s="107"/>
      <c r="N262" s="107"/>
      <c r="O262" s="110"/>
    </row>
    <row r="263" spans="3:15" s="109" customFormat="1" x14ac:dyDescent="0.25">
      <c r="C263" s="108"/>
      <c r="D263" s="108"/>
      <c r="E263" s="108"/>
      <c r="F263" s="108"/>
      <c r="G263" s="107"/>
      <c r="H263" s="107" t="s">
        <v>650</v>
      </c>
      <c r="I263" s="107" t="s">
        <v>235</v>
      </c>
      <c r="J263" s="107" t="s">
        <v>240</v>
      </c>
      <c r="L263" s="107"/>
      <c r="M263" s="107"/>
      <c r="N263" s="107"/>
      <c r="O263" s="110"/>
    </row>
    <row r="264" spans="3:15" s="109" customFormat="1" x14ac:dyDescent="0.25">
      <c r="C264" s="108"/>
      <c r="D264" s="108"/>
      <c r="E264" s="108"/>
      <c r="F264" s="108"/>
      <c r="G264" s="107"/>
      <c r="H264" s="107" t="s">
        <v>524</v>
      </c>
      <c r="I264" s="107" t="s">
        <v>215</v>
      </c>
      <c r="J264" s="107" t="s">
        <v>220</v>
      </c>
      <c r="L264" s="107"/>
      <c r="M264" s="107"/>
      <c r="N264" s="107"/>
      <c r="O264" s="110"/>
    </row>
    <row r="265" spans="3:15" s="109" customFormat="1" x14ac:dyDescent="0.25">
      <c r="C265" s="108"/>
      <c r="D265" s="108"/>
      <c r="E265" s="108"/>
      <c r="F265" s="108"/>
      <c r="G265" s="107"/>
      <c r="H265" s="107" t="s">
        <v>651</v>
      </c>
      <c r="I265" s="107" t="s">
        <v>212</v>
      </c>
      <c r="J265" s="107" t="s">
        <v>213</v>
      </c>
      <c r="L265" s="107"/>
      <c r="M265" s="107"/>
      <c r="N265" s="107"/>
      <c r="O265" s="110"/>
    </row>
    <row r="266" spans="3:15" s="109" customFormat="1" x14ac:dyDescent="0.25">
      <c r="C266" s="108"/>
      <c r="D266" s="108"/>
      <c r="E266" s="108"/>
      <c r="F266" s="108"/>
      <c r="G266" s="107"/>
      <c r="H266" s="107" t="s">
        <v>652</v>
      </c>
      <c r="I266" s="107" t="s">
        <v>218</v>
      </c>
      <c r="J266" s="107" t="s">
        <v>226</v>
      </c>
      <c r="L266" s="107"/>
      <c r="M266" s="107"/>
      <c r="N266" s="107"/>
      <c r="O266" s="110"/>
    </row>
    <row r="267" spans="3:15" s="109" customFormat="1" x14ac:dyDescent="0.25">
      <c r="C267" s="108"/>
      <c r="D267" s="108"/>
      <c r="E267" s="108"/>
      <c r="F267" s="108"/>
      <c r="G267" s="107"/>
      <c r="H267" s="107" t="s">
        <v>653</v>
      </c>
      <c r="I267" s="107" t="s">
        <v>215</v>
      </c>
      <c r="J267" s="107" t="s">
        <v>220</v>
      </c>
      <c r="L267" s="107"/>
      <c r="M267" s="107"/>
      <c r="N267" s="107"/>
      <c r="O267" s="110"/>
    </row>
    <row r="268" spans="3:15" s="109" customFormat="1" x14ac:dyDescent="0.25">
      <c r="C268" s="108"/>
      <c r="D268" s="108"/>
      <c r="E268" s="108"/>
      <c r="F268" s="108"/>
      <c r="G268" s="107"/>
      <c r="H268" s="107" t="s">
        <v>235</v>
      </c>
      <c r="I268" s="107" t="s">
        <v>235</v>
      </c>
      <c r="J268" s="107" t="s">
        <v>240</v>
      </c>
      <c r="L268" s="107"/>
      <c r="M268" s="107"/>
      <c r="N268" s="107"/>
      <c r="O268" s="110"/>
    </row>
    <row r="269" spans="3:15" s="109" customFormat="1" x14ac:dyDescent="0.25">
      <c r="C269" s="108"/>
      <c r="D269" s="108"/>
      <c r="E269" s="108"/>
      <c r="F269" s="108"/>
      <c r="G269" s="107"/>
      <c r="H269" s="107" t="s">
        <v>654</v>
      </c>
      <c r="I269" s="107" t="s">
        <v>212</v>
      </c>
      <c r="J269" s="107" t="s">
        <v>213</v>
      </c>
      <c r="L269" s="107"/>
      <c r="M269" s="107"/>
      <c r="N269" s="107"/>
      <c r="O269" s="110"/>
    </row>
    <row r="270" spans="3:15" s="109" customFormat="1" x14ac:dyDescent="0.25">
      <c r="C270" s="108"/>
      <c r="D270" s="108"/>
      <c r="E270" s="108"/>
      <c r="F270" s="108"/>
      <c r="G270" s="107"/>
      <c r="H270" s="107" t="s">
        <v>655</v>
      </c>
      <c r="I270" s="107" t="s">
        <v>235</v>
      </c>
      <c r="J270" s="107" t="s">
        <v>236</v>
      </c>
      <c r="L270" s="107"/>
      <c r="M270" s="107"/>
      <c r="N270" s="107"/>
      <c r="O270" s="110"/>
    </row>
    <row r="271" spans="3:15" s="109" customFormat="1" x14ac:dyDescent="0.25">
      <c r="C271" s="108"/>
      <c r="D271" s="108"/>
      <c r="E271" s="108"/>
      <c r="F271" s="108"/>
      <c r="G271" s="107"/>
      <c r="H271" s="107" t="s">
        <v>656</v>
      </c>
      <c r="I271" s="107" t="s">
        <v>235</v>
      </c>
      <c r="J271" s="107" t="s">
        <v>240</v>
      </c>
      <c r="L271" s="107"/>
      <c r="M271" s="107"/>
      <c r="N271" s="107"/>
      <c r="O271" s="110"/>
    </row>
    <row r="272" spans="3:15" s="109" customFormat="1" x14ac:dyDescent="0.25">
      <c r="C272" s="108"/>
      <c r="D272" s="108"/>
      <c r="E272" s="108"/>
      <c r="F272" s="108"/>
      <c r="G272" s="107"/>
      <c r="H272" s="107" t="s">
        <v>488</v>
      </c>
      <c r="I272" s="107" t="s">
        <v>215</v>
      </c>
      <c r="J272" s="107" t="s">
        <v>220</v>
      </c>
      <c r="L272" s="107"/>
      <c r="M272" s="107"/>
      <c r="N272" s="107"/>
      <c r="O272" s="110"/>
    </row>
    <row r="273" spans="3:15" s="109" customFormat="1" x14ac:dyDescent="0.25">
      <c r="C273" s="108"/>
      <c r="D273" s="108"/>
      <c r="E273" s="108"/>
      <c r="F273" s="108"/>
      <c r="G273" s="107"/>
      <c r="H273" s="107" t="s">
        <v>657</v>
      </c>
      <c r="I273" s="107" t="s">
        <v>218</v>
      </c>
      <c r="J273" s="107" t="s">
        <v>226</v>
      </c>
      <c r="L273" s="107"/>
      <c r="M273" s="107"/>
      <c r="N273" s="107"/>
      <c r="O273" s="110"/>
    </row>
    <row r="274" spans="3:15" s="109" customFormat="1" x14ac:dyDescent="0.25">
      <c r="C274" s="108"/>
      <c r="D274" s="108"/>
      <c r="E274" s="108"/>
      <c r="F274" s="108"/>
      <c r="G274" s="107"/>
      <c r="H274" s="107" t="s">
        <v>658</v>
      </c>
      <c r="I274" s="107" t="s">
        <v>212</v>
      </c>
      <c r="J274" s="107" t="s">
        <v>213</v>
      </c>
      <c r="L274" s="107"/>
      <c r="M274" s="107"/>
      <c r="N274" s="107"/>
      <c r="O274" s="110"/>
    </row>
    <row r="275" spans="3:15" s="109" customFormat="1" x14ac:dyDescent="0.25">
      <c r="C275" s="108"/>
      <c r="D275" s="108"/>
      <c r="E275" s="108"/>
      <c r="F275" s="108"/>
      <c r="G275" s="107"/>
      <c r="H275" s="107" t="s">
        <v>659</v>
      </c>
      <c r="I275" s="107" t="s">
        <v>212</v>
      </c>
      <c r="J275" s="107" t="s">
        <v>213</v>
      </c>
      <c r="L275" s="107"/>
      <c r="M275" s="107"/>
      <c r="N275" s="107"/>
      <c r="O275" s="110"/>
    </row>
    <row r="276" spans="3:15" s="109" customFormat="1" x14ac:dyDescent="0.25">
      <c r="C276" s="108"/>
      <c r="D276" s="108"/>
      <c r="E276" s="108"/>
      <c r="F276" s="108"/>
      <c r="G276" s="107"/>
      <c r="H276" s="107" t="s">
        <v>254</v>
      </c>
      <c r="I276" s="107" t="s">
        <v>218</v>
      </c>
      <c r="J276" s="107" t="s">
        <v>226</v>
      </c>
      <c r="L276" s="107"/>
      <c r="M276" s="107"/>
      <c r="N276" s="107"/>
      <c r="O276" s="110"/>
    </row>
    <row r="277" spans="3:15" s="109" customFormat="1" x14ac:dyDescent="0.25">
      <c r="C277" s="108"/>
      <c r="D277" s="108"/>
      <c r="E277" s="108"/>
      <c r="F277" s="108"/>
      <c r="G277" s="107"/>
      <c r="H277" s="107" t="s">
        <v>660</v>
      </c>
      <c r="I277" s="107" t="s">
        <v>218</v>
      </c>
      <c r="J277" s="107" t="s">
        <v>226</v>
      </c>
      <c r="L277" s="107"/>
      <c r="M277" s="107"/>
      <c r="N277" s="107"/>
      <c r="O277" s="110"/>
    </row>
    <row r="278" spans="3:15" s="109" customFormat="1" x14ac:dyDescent="0.25">
      <c r="C278" s="108"/>
      <c r="D278" s="108"/>
      <c r="E278" s="108"/>
      <c r="F278" s="108"/>
      <c r="G278" s="107"/>
      <c r="H278" s="107" t="s">
        <v>661</v>
      </c>
      <c r="I278" s="107" t="s">
        <v>212</v>
      </c>
      <c r="J278" s="107" t="s">
        <v>213</v>
      </c>
      <c r="L278" s="107"/>
      <c r="M278" s="107"/>
      <c r="N278" s="107"/>
      <c r="O278" s="110"/>
    </row>
    <row r="279" spans="3:15" s="109" customFormat="1" x14ac:dyDescent="0.25">
      <c r="C279" s="108"/>
      <c r="D279" s="108"/>
      <c r="E279" s="108"/>
      <c r="F279" s="108"/>
      <c r="G279" s="107"/>
      <c r="H279" s="107" t="s">
        <v>662</v>
      </c>
      <c r="I279" s="107" t="s">
        <v>212</v>
      </c>
      <c r="J279" s="107" t="s">
        <v>213</v>
      </c>
      <c r="L279" s="107"/>
      <c r="M279" s="107"/>
      <c r="N279" s="107"/>
      <c r="O279" s="110"/>
    </row>
    <row r="280" spans="3:15" s="109" customFormat="1" x14ac:dyDescent="0.25">
      <c r="C280" s="108"/>
      <c r="D280" s="108"/>
      <c r="E280" s="108"/>
      <c r="F280" s="108"/>
      <c r="G280" s="107"/>
      <c r="H280" s="107" t="s">
        <v>395</v>
      </c>
      <c r="I280" s="107" t="s">
        <v>235</v>
      </c>
      <c r="J280" s="107" t="s">
        <v>236</v>
      </c>
      <c r="L280" s="107"/>
      <c r="M280" s="107"/>
      <c r="N280" s="107"/>
      <c r="O280" s="110"/>
    </row>
    <row r="281" spans="3:15" s="109" customFormat="1" x14ac:dyDescent="0.25">
      <c r="C281" s="108"/>
      <c r="D281" s="108"/>
      <c r="E281" s="108"/>
      <c r="F281" s="108"/>
      <c r="G281" s="107"/>
      <c r="H281" s="107" t="s">
        <v>518</v>
      </c>
      <c r="I281" s="107" t="s">
        <v>215</v>
      </c>
      <c r="J281" s="107" t="s">
        <v>220</v>
      </c>
      <c r="L281" s="107"/>
      <c r="M281" s="107"/>
      <c r="N281" s="107"/>
      <c r="O281" s="110"/>
    </row>
    <row r="282" spans="3:15" s="109" customFormat="1" x14ac:dyDescent="0.25">
      <c r="C282" s="108"/>
      <c r="D282" s="108"/>
      <c r="E282" s="108"/>
      <c r="F282" s="108"/>
      <c r="G282" s="107"/>
      <c r="H282" s="107" t="s">
        <v>334</v>
      </c>
      <c r="I282" s="107" t="s">
        <v>212</v>
      </c>
      <c r="J282" s="107" t="s">
        <v>213</v>
      </c>
      <c r="L282" s="107"/>
      <c r="M282" s="107"/>
      <c r="N282" s="107"/>
      <c r="O282" s="110"/>
    </row>
    <row r="283" spans="3:15" s="109" customFormat="1" x14ac:dyDescent="0.25">
      <c r="C283" s="108"/>
      <c r="D283" s="108"/>
      <c r="E283" s="108"/>
      <c r="F283" s="108"/>
      <c r="G283" s="107"/>
      <c r="H283" s="107" t="s">
        <v>259</v>
      </c>
      <c r="I283" s="107" t="s">
        <v>218</v>
      </c>
      <c r="J283" s="107" t="s">
        <v>226</v>
      </c>
      <c r="L283" s="107"/>
      <c r="M283" s="107"/>
      <c r="N283" s="107"/>
      <c r="O283" s="110"/>
    </row>
    <row r="284" spans="3:15" s="109" customFormat="1" x14ac:dyDescent="0.25">
      <c r="C284" s="108"/>
      <c r="D284" s="108"/>
      <c r="E284" s="108"/>
      <c r="F284" s="108"/>
      <c r="G284" s="107"/>
      <c r="H284" s="107" t="s">
        <v>663</v>
      </c>
      <c r="I284" s="107" t="s">
        <v>235</v>
      </c>
      <c r="J284" s="107" t="s">
        <v>240</v>
      </c>
      <c r="L284" s="107"/>
      <c r="M284" s="107"/>
      <c r="N284" s="107"/>
      <c r="O284" s="110"/>
    </row>
    <row r="285" spans="3:15" s="109" customFormat="1" x14ac:dyDescent="0.25">
      <c r="C285" s="108"/>
      <c r="D285" s="108"/>
      <c r="E285" s="108"/>
      <c r="F285" s="108"/>
      <c r="G285" s="107"/>
      <c r="H285" s="107" t="s">
        <v>664</v>
      </c>
      <c r="I285" s="107" t="s">
        <v>218</v>
      </c>
      <c r="J285" s="107" t="s">
        <v>226</v>
      </c>
      <c r="L285" s="107"/>
      <c r="M285" s="107"/>
      <c r="N285" s="107"/>
      <c r="O285" s="110"/>
    </row>
    <row r="286" spans="3:15" s="109" customFormat="1" x14ac:dyDescent="0.25">
      <c r="C286" s="108"/>
      <c r="D286" s="108"/>
      <c r="E286" s="108"/>
      <c r="F286" s="108"/>
      <c r="G286" s="107"/>
      <c r="H286" s="107" t="s">
        <v>487</v>
      </c>
      <c r="I286" s="107" t="s">
        <v>215</v>
      </c>
      <c r="J286" s="107" t="s">
        <v>220</v>
      </c>
      <c r="L286" s="107"/>
      <c r="M286" s="107"/>
      <c r="N286" s="107"/>
      <c r="O286" s="110"/>
    </row>
    <row r="287" spans="3:15" s="109" customFormat="1" x14ac:dyDescent="0.25">
      <c r="C287" s="108"/>
      <c r="D287" s="108"/>
      <c r="E287" s="108"/>
      <c r="F287" s="108"/>
      <c r="G287" s="107"/>
      <c r="H287" s="107" t="s">
        <v>665</v>
      </c>
      <c r="I287" s="107" t="s">
        <v>218</v>
      </c>
      <c r="J287" s="107" t="s">
        <v>226</v>
      </c>
      <c r="L287" s="107"/>
      <c r="M287" s="107"/>
      <c r="N287" s="107"/>
      <c r="O287" s="110"/>
    </row>
    <row r="288" spans="3:15" s="109" customFormat="1" x14ac:dyDescent="0.25">
      <c r="C288" s="108"/>
      <c r="D288" s="108"/>
      <c r="E288" s="108"/>
      <c r="F288" s="108"/>
      <c r="G288" s="107"/>
      <c r="H288" s="107" t="s">
        <v>666</v>
      </c>
      <c r="I288" s="107" t="s">
        <v>212</v>
      </c>
      <c r="J288" s="107" t="s">
        <v>213</v>
      </c>
      <c r="L288" s="107"/>
      <c r="M288" s="107"/>
      <c r="N288" s="107"/>
      <c r="O288" s="110"/>
    </row>
    <row r="289" spans="3:15" s="109" customFormat="1" x14ac:dyDescent="0.25">
      <c r="C289" s="108"/>
      <c r="D289" s="108"/>
      <c r="E289" s="108"/>
      <c r="F289" s="108"/>
      <c r="G289" s="107"/>
      <c r="H289" s="107" t="s">
        <v>667</v>
      </c>
      <c r="I289" s="107" t="s">
        <v>218</v>
      </c>
      <c r="J289" s="107" t="s">
        <v>226</v>
      </c>
      <c r="L289" s="107"/>
      <c r="M289" s="107"/>
      <c r="N289" s="107"/>
      <c r="O289" s="110"/>
    </row>
    <row r="290" spans="3:15" s="109" customFormat="1" x14ac:dyDescent="0.25">
      <c r="C290" s="108"/>
      <c r="D290" s="108"/>
      <c r="E290" s="108"/>
      <c r="F290" s="108"/>
      <c r="G290" s="107"/>
      <c r="H290" s="107" t="s">
        <v>668</v>
      </c>
      <c r="I290" s="107" t="s">
        <v>235</v>
      </c>
      <c r="J290" s="107" t="s">
        <v>240</v>
      </c>
      <c r="L290" s="107"/>
      <c r="M290" s="107"/>
      <c r="N290" s="107"/>
      <c r="O290" s="110"/>
    </row>
    <row r="291" spans="3:15" s="109" customFormat="1" x14ac:dyDescent="0.25">
      <c r="C291" s="108"/>
      <c r="D291" s="108"/>
      <c r="E291" s="108"/>
      <c r="F291" s="108"/>
      <c r="G291" s="107"/>
      <c r="H291" s="107" t="s">
        <v>520</v>
      </c>
      <c r="I291" s="107" t="s">
        <v>215</v>
      </c>
      <c r="J291" s="107" t="s">
        <v>220</v>
      </c>
      <c r="L291" s="107"/>
      <c r="M291" s="107"/>
      <c r="N291" s="107"/>
      <c r="O291" s="110"/>
    </row>
    <row r="292" spans="3:15" s="109" customFormat="1" x14ac:dyDescent="0.25">
      <c r="C292" s="108"/>
      <c r="D292" s="108"/>
      <c r="E292" s="108"/>
      <c r="F292" s="108"/>
      <c r="G292" s="107"/>
      <c r="H292" s="107" t="s">
        <v>669</v>
      </c>
      <c r="I292" s="107" t="s">
        <v>235</v>
      </c>
      <c r="J292" s="107" t="s">
        <v>236</v>
      </c>
      <c r="L292" s="107"/>
      <c r="M292" s="107"/>
      <c r="N292" s="107"/>
      <c r="O292" s="110"/>
    </row>
    <row r="293" spans="3:15" s="109" customFormat="1" x14ac:dyDescent="0.25">
      <c r="C293" s="108"/>
      <c r="D293" s="108"/>
      <c r="E293" s="108"/>
      <c r="F293" s="108"/>
      <c r="G293" s="107"/>
      <c r="H293" s="107" t="s">
        <v>670</v>
      </c>
      <c r="I293" s="107" t="s">
        <v>212</v>
      </c>
      <c r="J293" s="107" t="s">
        <v>213</v>
      </c>
      <c r="L293" s="107"/>
      <c r="M293" s="107"/>
      <c r="N293" s="107"/>
      <c r="O293" s="110"/>
    </row>
    <row r="294" spans="3:15" s="109" customFormat="1" x14ac:dyDescent="0.25">
      <c r="C294" s="108"/>
      <c r="D294" s="108"/>
      <c r="E294" s="108"/>
      <c r="F294" s="108"/>
      <c r="G294" s="107"/>
      <c r="H294" s="107" t="s">
        <v>671</v>
      </c>
      <c r="I294" s="107" t="s">
        <v>212</v>
      </c>
      <c r="J294" s="107" t="s">
        <v>213</v>
      </c>
      <c r="L294" s="107"/>
      <c r="M294" s="107"/>
      <c r="N294" s="107"/>
      <c r="O294" s="110"/>
    </row>
    <row r="295" spans="3:15" s="109" customFormat="1" x14ac:dyDescent="0.25">
      <c r="C295" s="108"/>
      <c r="D295" s="108"/>
      <c r="E295" s="108"/>
      <c r="F295" s="108"/>
      <c r="G295" s="107"/>
      <c r="H295" s="107" t="s">
        <v>333</v>
      </c>
      <c r="I295" s="107" t="s">
        <v>215</v>
      </c>
      <c r="J295" s="107" t="s">
        <v>220</v>
      </c>
      <c r="L295" s="107"/>
      <c r="M295" s="107"/>
      <c r="N295" s="107"/>
      <c r="O295" s="110"/>
    </row>
    <row r="296" spans="3:15" s="109" customFormat="1" x14ac:dyDescent="0.25">
      <c r="C296" s="108"/>
      <c r="D296" s="108"/>
      <c r="E296" s="108"/>
      <c r="F296" s="108"/>
      <c r="G296" s="107"/>
      <c r="H296" s="107" t="s">
        <v>672</v>
      </c>
      <c r="I296" s="107" t="s">
        <v>235</v>
      </c>
      <c r="J296" s="107" t="s">
        <v>236</v>
      </c>
      <c r="L296" s="107"/>
      <c r="M296" s="107"/>
      <c r="N296" s="107"/>
      <c r="O296" s="110"/>
    </row>
    <row r="297" spans="3:15" s="109" customFormat="1" x14ac:dyDescent="0.25">
      <c r="C297" s="108"/>
      <c r="D297" s="108"/>
      <c r="E297" s="108"/>
      <c r="F297" s="108"/>
      <c r="G297" s="107"/>
      <c r="H297" s="107" t="s">
        <v>673</v>
      </c>
      <c r="I297" s="107" t="s">
        <v>235</v>
      </c>
      <c r="J297" s="107" t="s">
        <v>236</v>
      </c>
      <c r="L297" s="107"/>
      <c r="M297" s="107"/>
      <c r="N297" s="107"/>
      <c r="O297" s="110"/>
    </row>
    <row r="298" spans="3:15" s="109" customFormat="1" x14ac:dyDescent="0.25">
      <c r="C298" s="108"/>
      <c r="D298" s="108"/>
      <c r="E298" s="108"/>
      <c r="F298" s="108"/>
      <c r="G298" s="107"/>
      <c r="H298" s="107" t="s">
        <v>674</v>
      </c>
      <c r="I298" s="107" t="s">
        <v>218</v>
      </c>
      <c r="J298" s="107" t="s">
        <v>226</v>
      </c>
      <c r="L298" s="107"/>
      <c r="M298" s="107"/>
      <c r="N298" s="107"/>
      <c r="O298" s="110"/>
    </row>
    <row r="299" spans="3:15" s="109" customFormat="1" x14ac:dyDescent="0.25">
      <c r="C299" s="108"/>
      <c r="D299" s="108"/>
      <c r="E299" s="108"/>
      <c r="F299" s="108"/>
      <c r="G299" s="107"/>
      <c r="H299" s="107" t="s">
        <v>675</v>
      </c>
      <c r="I299" s="107" t="s">
        <v>212</v>
      </c>
      <c r="J299" s="107" t="s">
        <v>213</v>
      </c>
      <c r="L299" s="107"/>
      <c r="M299" s="107"/>
      <c r="N299" s="107"/>
      <c r="O299" s="110"/>
    </row>
    <row r="300" spans="3:15" s="109" customFormat="1" x14ac:dyDescent="0.25">
      <c r="C300" s="108"/>
      <c r="D300" s="108"/>
      <c r="E300" s="108"/>
      <c r="F300" s="108"/>
      <c r="G300" s="107"/>
      <c r="H300" s="107" t="s">
        <v>676</v>
      </c>
      <c r="I300" s="107" t="s">
        <v>212</v>
      </c>
      <c r="J300" s="107" t="s">
        <v>213</v>
      </c>
      <c r="L300" s="107"/>
      <c r="M300" s="107"/>
      <c r="N300" s="107"/>
      <c r="O300" s="110"/>
    </row>
    <row r="301" spans="3:15" s="109" customFormat="1" x14ac:dyDescent="0.25">
      <c r="C301" s="108"/>
      <c r="D301" s="108"/>
      <c r="E301" s="108"/>
      <c r="F301" s="108"/>
      <c r="G301" s="107"/>
      <c r="H301" s="107" t="s">
        <v>677</v>
      </c>
      <c r="I301" s="107" t="s">
        <v>212</v>
      </c>
      <c r="J301" s="107" t="s">
        <v>213</v>
      </c>
      <c r="L301" s="107"/>
      <c r="M301" s="107"/>
      <c r="N301" s="107"/>
      <c r="O301" s="110"/>
    </row>
    <row r="302" spans="3:15" s="109" customFormat="1" x14ac:dyDescent="0.25">
      <c r="C302" s="108"/>
      <c r="D302" s="108"/>
      <c r="E302" s="108"/>
      <c r="F302" s="108"/>
      <c r="G302" s="107"/>
      <c r="H302" s="107" t="s">
        <v>447</v>
      </c>
      <c r="I302" s="107" t="s">
        <v>215</v>
      </c>
      <c r="J302" s="107" t="s">
        <v>220</v>
      </c>
      <c r="L302" s="107"/>
      <c r="M302" s="107"/>
      <c r="N302" s="107"/>
      <c r="O302" s="110"/>
    </row>
    <row r="303" spans="3:15" s="109" customFormat="1" x14ac:dyDescent="0.25">
      <c r="C303" s="108"/>
      <c r="D303" s="108"/>
      <c r="E303" s="108"/>
      <c r="F303" s="108"/>
      <c r="G303" s="107"/>
      <c r="H303" s="107" t="s">
        <v>678</v>
      </c>
      <c r="I303" s="107" t="s">
        <v>212</v>
      </c>
      <c r="J303" s="107" t="s">
        <v>213</v>
      </c>
      <c r="L303" s="107"/>
      <c r="M303" s="107"/>
      <c r="N303" s="107"/>
      <c r="O303" s="110"/>
    </row>
    <row r="304" spans="3:15" s="109" customFormat="1" x14ac:dyDescent="0.25">
      <c r="C304" s="108"/>
      <c r="D304" s="108"/>
      <c r="E304" s="108"/>
      <c r="F304" s="108"/>
      <c r="G304" s="107"/>
      <c r="H304" s="107" t="s">
        <v>679</v>
      </c>
      <c r="I304" s="107" t="s">
        <v>212</v>
      </c>
      <c r="J304" s="107" t="s">
        <v>213</v>
      </c>
      <c r="L304" s="107"/>
      <c r="M304" s="107"/>
      <c r="N304" s="107"/>
      <c r="O304" s="110"/>
    </row>
    <row r="305" spans="3:15" s="109" customFormat="1" x14ac:dyDescent="0.25">
      <c r="C305" s="108"/>
      <c r="D305" s="108"/>
      <c r="E305" s="108"/>
      <c r="F305" s="108"/>
      <c r="G305" s="107"/>
      <c r="H305" s="107" t="s">
        <v>478</v>
      </c>
      <c r="I305" s="107" t="s">
        <v>215</v>
      </c>
      <c r="J305" s="107" t="s">
        <v>220</v>
      </c>
      <c r="L305" s="107"/>
      <c r="M305" s="107"/>
      <c r="N305" s="107"/>
      <c r="O305" s="110"/>
    </row>
    <row r="306" spans="3:15" s="109" customFormat="1" x14ac:dyDescent="0.25">
      <c r="C306" s="108"/>
      <c r="D306" s="108"/>
      <c r="E306" s="108"/>
      <c r="F306" s="108"/>
      <c r="G306" s="107"/>
      <c r="H306" s="107" t="s">
        <v>537</v>
      </c>
      <c r="I306" s="107" t="s">
        <v>215</v>
      </c>
      <c r="J306" s="107" t="s">
        <v>220</v>
      </c>
      <c r="L306" s="107"/>
      <c r="M306" s="107"/>
      <c r="N306" s="107"/>
      <c r="O306" s="110"/>
    </row>
    <row r="307" spans="3:15" s="109" customFormat="1" x14ac:dyDescent="0.25">
      <c r="C307" s="108"/>
      <c r="D307" s="108"/>
      <c r="E307" s="108"/>
      <c r="F307" s="108"/>
      <c r="G307" s="107"/>
      <c r="H307" s="107" t="s">
        <v>247</v>
      </c>
      <c r="I307" s="107" t="s">
        <v>215</v>
      </c>
      <c r="J307" s="107" t="s">
        <v>220</v>
      </c>
      <c r="L307" s="107"/>
      <c r="M307" s="107"/>
      <c r="N307" s="107"/>
      <c r="O307" s="110"/>
    </row>
    <row r="308" spans="3:15" s="109" customFormat="1" x14ac:dyDescent="0.25">
      <c r="C308" s="108"/>
      <c r="D308" s="108"/>
      <c r="E308" s="108"/>
      <c r="F308" s="108"/>
      <c r="G308" s="107"/>
      <c r="H308" s="107" t="s">
        <v>680</v>
      </c>
      <c r="I308" s="107" t="s">
        <v>235</v>
      </c>
      <c r="J308" s="107" t="s">
        <v>240</v>
      </c>
      <c r="L308" s="107"/>
      <c r="M308" s="107"/>
      <c r="N308" s="107"/>
      <c r="O308" s="110"/>
    </row>
    <row r="309" spans="3:15" s="109" customFormat="1" x14ac:dyDescent="0.25">
      <c r="C309" s="108"/>
      <c r="D309" s="108"/>
      <c r="E309" s="108"/>
      <c r="F309" s="108"/>
      <c r="G309" s="107"/>
      <c r="H309" s="107" t="s">
        <v>681</v>
      </c>
      <c r="I309" s="107" t="s">
        <v>212</v>
      </c>
      <c r="J309" s="107" t="s">
        <v>213</v>
      </c>
      <c r="L309" s="107"/>
      <c r="M309" s="107"/>
      <c r="N309" s="107"/>
      <c r="O309" s="110"/>
    </row>
    <row r="310" spans="3:15" s="109" customFormat="1" x14ac:dyDescent="0.25">
      <c r="C310" s="108"/>
      <c r="D310" s="108"/>
      <c r="E310" s="108"/>
      <c r="F310" s="108"/>
      <c r="G310" s="107"/>
      <c r="H310" s="107" t="s">
        <v>265</v>
      </c>
      <c r="I310" s="107" t="s">
        <v>218</v>
      </c>
      <c r="J310" s="107" t="s">
        <v>226</v>
      </c>
      <c r="L310" s="107"/>
      <c r="M310" s="107"/>
      <c r="N310" s="107"/>
      <c r="O310" s="110"/>
    </row>
    <row r="311" spans="3:15" s="109" customFormat="1" x14ac:dyDescent="0.25">
      <c r="C311" s="108"/>
      <c r="D311" s="108"/>
      <c r="E311" s="108"/>
      <c r="F311" s="108"/>
      <c r="G311" s="107"/>
      <c r="H311" s="107" t="s">
        <v>682</v>
      </c>
      <c r="I311" s="107" t="s">
        <v>218</v>
      </c>
      <c r="J311" s="107" t="s">
        <v>226</v>
      </c>
      <c r="L311" s="107"/>
      <c r="M311" s="107"/>
      <c r="N311" s="107"/>
      <c r="O311" s="110"/>
    </row>
    <row r="312" spans="3:15" s="109" customFormat="1" x14ac:dyDescent="0.25">
      <c r="C312" s="108"/>
      <c r="D312" s="108"/>
      <c r="E312" s="108"/>
      <c r="F312" s="108"/>
      <c r="G312" s="107"/>
      <c r="H312" s="107" t="s">
        <v>683</v>
      </c>
      <c r="I312" s="107" t="s">
        <v>235</v>
      </c>
      <c r="J312" s="107" t="s">
        <v>240</v>
      </c>
      <c r="L312" s="107"/>
      <c r="M312" s="107"/>
      <c r="N312" s="107"/>
      <c r="O312" s="110"/>
    </row>
    <row r="313" spans="3:15" s="109" customFormat="1" x14ac:dyDescent="0.25">
      <c r="C313" s="108"/>
      <c r="D313" s="108"/>
      <c r="E313" s="108"/>
      <c r="F313" s="108"/>
      <c r="G313" s="107"/>
      <c r="H313" s="107" t="s">
        <v>684</v>
      </c>
      <c r="I313" s="107" t="s">
        <v>218</v>
      </c>
      <c r="J313" s="107" t="s">
        <v>226</v>
      </c>
      <c r="L313" s="107"/>
      <c r="M313" s="107"/>
      <c r="N313" s="107"/>
      <c r="O313" s="110"/>
    </row>
    <row r="314" spans="3:15" s="109" customFormat="1" x14ac:dyDescent="0.25">
      <c r="C314" s="108"/>
      <c r="D314" s="108"/>
      <c r="E314" s="108"/>
      <c r="F314" s="108"/>
      <c r="G314" s="107"/>
      <c r="H314" s="107" t="s">
        <v>253</v>
      </c>
      <c r="I314" s="107" t="s">
        <v>215</v>
      </c>
      <c r="J314" s="107" t="s">
        <v>220</v>
      </c>
      <c r="L314" s="107"/>
      <c r="M314" s="107"/>
      <c r="N314" s="107"/>
      <c r="O314" s="110"/>
    </row>
    <row r="315" spans="3:15" s="109" customFormat="1" x14ac:dyDescent="0.25">
      <c r="C315" s="108"/>
      <c r="D315" s="108"/>
      <c r="E315" s="108"/>
      <c r="F315" s="108"/>
      <c r="G315" s="107"/>
      <c r="H315" s="107" t="s">
        <v>454</v>
      </c>
      <c r="I315" s="107" t="s">
        <v>215</v>
      </c>
      <c r="J315" s="107" t="s">
        <v>220</v>
      </c>
      <c r="L315" s="107"/>
      <c r="M315" s="107"/>
      <c r="N315" s="107"/>
      <c r="O315" s="110"/>
    </row>
    <row r="316" spans="3:15" s="109" customFormat="1" x14ac:dyDescent="0.25">
      <c r="C316" s="108"/>
      <c r="D316" s="108"/>
      <c r="E316" s="108"/>
      <c r="F316" s="108"/>
      <c r="G316" s="107"/>
      <c r="H316" s="107" t="s">
        <v>685</v>
      </c>
      <c r="I316" s="107" t="s">
        <v>235</v>
      </c>
      <c r="J316" s="107" t="s">
        <v>236</v>
      </c>
      <c r="L316" s="107"/>
      <c r="M316" s="107"/>
      <c r="N316" s="107"/>
      <c r="O316" s="110"/>
    </row>
    <row r="317" spans="3:15" s="109" customFormat="1" x14ac:dyDescent="0.25">
      <c r="C317" s="108"/>
      <c r="D317" s="108"/>
      <c r="E317" s="108"/>
      <c r="F317" s="108"/>
      <c r="G317" s="107"/>
      <c r="H317" s="107" t="s">
        <v>686</v>
      </c>
      <c r="I317" s="107" t="s">
        <v>218</v>
      </c>
      <c r="J317" s="107" t="s">
        <v>226</v>
      </c>
      <c r="L317" s="107"/>
      <c r="M317" s="107"/>
      <c r="N317" s="107"/>
      <c r="O317" s="110"/>
    </row>
    <row r="318" spans="3:15" s="109" customFormat="1" x14ac:dyDescent="0.25">
      <c r="C318" s="108"/>
      <c r="D318" s="108"/>
      <c r="E318" s="108"/>
      <c r="F318" s="108"/>
      <c r="G318" s="107"/>
      <c r="H318" s="107" t="s">
        <v>687</v>
      </c>
      <c r="I318" s="107" t="s">
        <v>212</v>
      </c>
      <c r="J318" s="107" t="s">
        <v>213</v>
      </c>
      <c r="L318" s="107"/>
      <c r="M318" s="107"/>
      <c r="N318" s="107"/>
      <c r="O318" s="110"/>
    </row>
    <row r="319" spans="3:15" s="109" customFormat="1" x14ac:dyDescent="0.25">
      <c r="C319" s="108"/>
      <c r="D319" s="108"/>
      <c r="E319" s="108"/>
      <c r="F319" s="108"/>
      <c r="G319" s="107"/>
      <c r="H319" s="107" t="s">
        <v>688</v>
      </c>
      <c r="I319" s="107" t="s">
        <v>212</v>
      </c>
      <c r="J319" s="107" t="s">
        <v>213</v>
      </c>
      <c r="L319" s="107"/>
      <c r="M319" s="107"/>
      <c r="N319" s="107"/>
      <c r="O319" s="110"/>
    </row>
    <row r="320" spans="3:15" s="109" customFormat="1" x14ac:dyDescent="0.25">
      <c r="C320" s="108"/>
      <c r="D320" s="108"/>
      <c r="E320" s="108"/>
      <c r="F320" s="108"/>
      <c r="G320" s="107"/>
      <c r="H320" s="107" t="s">
        <v>522</v>
      </c>
      <c r="I320" s="107" t="s">
        <v>215</v>
      </c>
      <c r="J320" s="107" t="s">
        <v>220</v>
      </c>
      <c r="L320" s="107"/>
      <c r="M320" s="107"/>
      <c r="N320" s="107"/>
      <c r="O320" s="110"/>
    </row>
    <row r="321" spans="3:15" s="109" customFormat="1" x14ac:dyDescent="0.25">
      <c r="C321" s="108"/>
      <c r="D321" s="108"/>
      <c r="E321" s="108"/>
      <c r="F321" s="108"/>
      <c r="G321" s="107"/>
      <c r="H321" s="107" t="s">
        <v>689</v>
      </c>
      <c r="I321" s="107" t="s">
        <v>212</v>
      </c>
      <c r="J321" s="107" t="s">
        <v>213</v>
      </c>
      <c r="L321" s="107"/>
      <c r="M321" s="107"/>
      <c r="N321" s="107"/>
      <c r="O321" s="110"/>
    </row>
    <row r="322" spans="3:15" s="109" customFormat="1" x14ac:dyDescent="0.25">
      <c r="C322" s="108"/>
      <c r="D322" s="108"/>
      <c r="E322" s="108"/>
      <c r="F322" s="108"/>
      <c r="G322" s="107"/>
      <c r="H322" s="107" t="s">
        <v>690</v>
      </c>
      <c r="I322" s="107" t="s">
        <v>235</v>
      </c>
      <c r="J322" s="107" t="s">
        <v>236</v>
      </c>
      <c r="L322" s="107"/>
      <c r="M322" s="107"/>
      <c r="N322" s="107"/>
      <c r="O322" s="110"/>
    </row>
    <row r="323" spans="3:15" s="109" customFormat="1" x14ac:dyDescent="0.25">
      <c r="C323" s="108"/>
      <c r="D323" s="108"/>
      <c r="E323" s="108"/>
      <c r="F323" s="108"/>
      <c r="G323" s="107"/>
      <c r="H323" s="107" t="s">
        <v>258</v>
      </c>
      <c r="I323" s="107" t="s">
        <v>215</v>
      </c>
      <c r="J323" s="107" t="s">
        <v>220</v>
      </c>
      <c r="L323" s="107"/>
      <c r="M323" s="107"/>
      <c r="N323" s="107"/>
      <c r="O323" s="110"/>
    </row>
    <row r="324" spans="3:15" s="109" customFormat="1" x14ac:dyDescent="0.25">
      <c r="C324" s="108"/>
      <c r="D324" s="108"/>
      <c r="E324" s="108"/>
      <c r="F324" s="108"/>
      <c r="G324" s="107"/>
      <c r="H324" s="107" t="s">
        <v>500</v>
      </c>
      <c r="I324" s="107" t="s">
        <v>215</v>
      </c>
      <c r="J324" s="107" t="s">
        <v>220</v>
      </c>
      <c r="L324" s="107"/>
      <c r="M324" s="107"/>
      <c r="N324" s="107"/>
      <c r="O324" s="110"/>
    </row>
    <row r="325" spans="3:15" s="109" customFormat="1" x14ac:dyDescent="0.25">
      <c r="C325" s="108"/>
      <c r="D325" s="108"/>
      <c r="E325" s="108"/>
      <c r="F325" s="108"/>
      <c r="G325" s="107"/>
      <c r="H325" s="107" t="s">
        <v>264</v>
      </c>
      <c r="I325" s="107" t="s">
        <v>215</v>
      </c>
      <c r="J325" s="107" t="s">
        <v>220</v>
      </c>
      <c r="L325" s="107"/>
      <c r="M325" s="107"/>
      <c r="N325" s="107"/>
      <c r="O325" s="110"/>
    </row>
    <row r="326" spans="3:15" s="109" customFormat="1" x14ac:dyDescent="0.25">
      <c r="C326" s="108"/>
      <c r="D326" s="108"/>
      <c r="E326" s="108"/>
      <c r="F326" s="108"/>
      <c r="G326" s="107"/>
      <c r="H326" s="107" t="s">
        <v>691</v>
      </c>
      <c r="I326" s="107" t="s">
        <v>218</v>
      </c>
      <c r="J326" s="107" t="s">
        <v>226</v>
      </c>
      <c r="L326" s="107"/>
      <c r="M326" s="107"/>
      <c r="N326" s="107"/>
      <c r="O326" s="110"/>
    </row>
    <row r="327" spans="3:15" s="109" customFormat="1" x14ac:dyDescent="0.25">
      <c r="C327" s="108"/>
      <c r="D327" s="108"/>
      <c r="E327" s="108"/>
      <c r="F327" s="108"/>
      <c r="G327" s="107"/>
      <c r="H327" s="107" t="s">
        <v>692</v>
      </c>
      <c r="I327" s="107" t="s">
        <v>212</v>
      </c>
      <c r="J327" s="107" t="s">
        <v>213</v>
      </c>
      <c r="L327" s="107"/>
      <c r="M327" s="107"/>
      <c r="N327" s="107"/>
      <c r="O327" s="110"/>
    </row>
    <row r="328" spans="3:15" s="109" customFormat="1" x14ac:dyDescent="0.25">
      <c r="C328" s="108"/>
      <c r="D328" s="108"/>
      <c r="E328" s="108"/>
      <c r="F328" s="108"/>
      <c r="G328" s="107"/>
      <c r="H328" s="107" t="s">
        <v>502</v>
      </c>
      <c r="I328" s="107" t="s">
        <v>215</v>
      </c>
      <c r="J328" s="107" t="s">
        <v>220</v>
      </c>
      <c r="L328" s="107"/>
      <c r="M328" s="107"/>
      <c r="N328" s="107"/>
      <c r="O328" s="110"/>
    </row>
    <row r="329" spans="3:15" s="109" customFormat="1" x14ac:dyDescent="0.25">
      <c r="C329" s="108"/>
      <c r="D329" s="108"/>
      <c r="E329" s="108"/>
      <c r="F329" s="108"/>
      <c r="G329" s="107"/>
      <c r="H329" s="107" t="s">
        <v>693</v>
      </c>
      <c r="I329" s="107" t="s">
        <v>218</v>
      </c>
      <c r="J329" s="107" t="s">
        <v>226</v>
      </c>
      <c r="L329" s="107"/>
      <c r="M329" s="107"/>
      <c r="N329" s="107"/>
      <c r="O329" s="110"/>
    </row>
    <row r="330" spans="3:15" s="109" customFormat="1" x14ac:dyDescent="0.25">
      <c r="C330" s="108"/>
      <c r="D330" s="108"/>
      <c r="E330" s="108"/>
      <c r="F330" s="108"/>
      <c r="G330" s="107"/>
      <c r="H330" s="107" t="s">
        <v>400</v>
      </c>
      <c r="I330" s="107" t="s">
        <v>235</v>
      </c>
      <c r="J330" s="107" t="s">
        <v>236</v>
      </c>
      <c r="L330" s="107"/>
      <c r="M330" s="107"/>
      <c r="N330" s="107"/>
      <c r="O330" s="110"/>
    </row>
    <row r="331" spans="3:15" s="109" customFormat="1" x14ac:dyDescent="0.25">
      <c r="C331" s="108"/>
      <c r="D331" s="108"/>
      <c r="E331" s="108"/>
      <c r="F331" s="108"/>
      <c r="G331" s="107"/>
      <c r="H331" s="107" t="s">
        <v>503</v>
      </c>
      <c r="I331" s="107" t="s">
        <v>215</v>
      </c>
      <c r="J331" s="107" t="s">
        <v>220</v>
      </c>
      <c r="L331" s="107"/>
      <c r="M331" s="107"/>
      <c r="N331" s="107"/>
      <c r="O331" s="110"/>
    </row>
    <row r="332" spans="3:15" s="109" customFormat="1" x14ac:dyDescent="0.25">
      <c r="C332" s="108"/>
      <c r="D332" s="108"/>
      <c r="E332" s="108"/>
      <c r="F332" s="108"/>
      <c r="G332" s="107"/>
      <c r="H332" s="107" t="s">
        <v>694</v>
      </c>
      <c r="I332" s="107" t="s">
        <v>218</v>
      </c>
      <c r="J332" s="107" t="s">
        <v>226</v>
      </c>
      <c r="L332" s="107"/>
      <c r="M332" s="107"/>
      <c r="N332" s="107"/>
      <c r="O332" s="110"/>
    </row>
    <row r="333" spans="3:15" s="109" customFormat="1" x14ac:dyDescent="0.25">
      <c r="C333" s="108"/>
      <c r="D333" s="108"/>
      <c r="E333" s="108"/>
      <c r="F333" s="108"/>
      <c r="G333" s="107"/>
      <c r="H333" s="107" t="s">
        <v>457</v>
      </c>
      <c r="I333" s="107" t="s">
        <v>215</v>
      </c>
      <c r="J333" s="107" t="s">
        <v>220</v>
      </c>
      <c r="L333" s="107"/>
      <c r="M333" s="107"/>
      <c r="N333" s="107"/>
      <c r="O333" s="110"/>
    </row>
    <row r="334" spans="3:15" s="109" customFormat="1" x14ac:dyDescent="0.25">
      <c r="C334" s="108"/>
      <c r="D334" s="108"/>
      <c r="E334" s="108"/>
      <c r="F334" s="108"/>
      <c r="G334" s="107"/>
      <c r="H334" s="107" t="s">
        <v>695</v>
      </c>
      <c r="I334" s="107" t="s">
        <v>235</v>
      </c>
      <c r="J334" s="107" t="s">
        <v>240</v>
      </c>
      <c r="L334" s="107"/>
      <c r="M334" s="107"/>
      <c r="N334" s="107"/>
      <c r="O334" s="110"/>
    </row>
    <row r="335" spans="3:15" s="109" customFormat="1" x14ac:dyDescent="0.25">
      <c r="C335" s="108"/>
      <c r="D335" s="108"/>
      <c r="E335" s="108"/>
      <c r="F335" s="108"/>
      <c r="G335" s="107"/>
      <c r="H335" s="107" t="s">
        <v>540</v>
      </c>
      <c r="I335" s="107" t="s">
        <v>215</v>
      </c>
      <c r="J335" s="107" t="s">
        <v>220</v>
      </c>
      <c r="L335" s="107"/>
      <c r="M335" s="107"/>
      <c r="N335" s="107"/>
      <c r="O335" s="110"/>
    </row>
    <row r="336" spans="3:15" s="109" customFormat="1" x14ac:dyDescent="0.25">
      <c r="C336" s="108"/>
      <c r="D336" s="108"/>
      <c r="E336" s="108"/>
      <c r="F336" s="108"/>
      <c r="G336" s="107"/>
      <c r="H336" s="107" t="s">
        <v>696</v>
      </c>
      <c r="I336" s="107" t="s">
        <v>212</v>
      </c>
      <c r="J336" s="107" t="s">
        <v>213</v>
      </c>
      <c r="L336" s="107"/>
      <c r="M336" s="107"/>
      <c r="N336" s="107"/>
      <c r="O336" s="110"/>
    </row>
    <row r="337" spans="3:15" s="109" customFormat="1" x14ac:dyDescent="0.25">
      <c r="C337" s="108"/>
      <c r="D337" s="108"/>
      <c r="E337" s="108"/>
      <c r="F337" s="108"/>
      <c r="G337" s="107"/>
      <c r="H337" s="107" t="s">
        <v>697</v>
      </c>
      <c r="I337" s="107" t="s">
        <v>212</v>
      </c>
      <c r="J337" s="107" t="s">
        <v>213</v>
      </c>
      <c r="L337" s="107"/>
      <c r="M337" s="107"/>
      <c r="N337" s="107"/>
      <c r="O337" s="110"/>
    </row>
    <row r="338" spans="3:15" s="109" customFormat="1" x14ac:dyDescent="0.25">
      <c r="C338" s="108"/>
      <c r="D338" s="108"/>
      <c r="E338" s="108"/>
      <c r="F338" s="108"/>
      <c r="G338" s="107"/>
      <c r="H338" s="107" t="s">
        <v>341</v>
      </c>
      <c r="I338" s="107" t="s">
        <v>212</v>
      </c>
      <c r="J338" s="107" t="s">
        <v>213</v>
      </c>
      <c r="L338" s="107"/>
      <c r="M338" s="107"/>
      <c r="N338" s="107"/>
      <c r="O338" s="110"/>
    </row>
    <row r="339" spans="3:15" s="109" customFormat="1" x14ac:dyDescent="0.25">
      <c r="C339" s="108"/>
      <c r="D339" s="108"/>
      <c r="E339" s="108"/>
      <c r="F339" s="108"/>
      <c r="G339" s="107"/>
      <c r="H339" s="107" t="s">
        <v>347</v>
      </c>
      <c r="I339" s="107" t="s">
        <v>212</v>
      </c>
      <c r="J339" s="107" t="s">
        <v>213</v>
      </c>
      <c r="L339" s="107"/>
      <c r="M339" s="107"/>
      <c r="N339" s="107"/>
      <c r="O339" s="110"/>
    </row>
    <row r="340" spans="3:15" s="109" customFormat="1" x14ac:dyDescent="0.25">
      <c r="C340" s="108"/>
      <c r="D340" s="108"/>
      <c r="E340" s="108"/>
      <c r="F340" s="108"/>
      <c r="G340" s="107"/>
      <c r="H340" s="107" t="s">
        <v>698</v>
      </c>
      <c r="I340" s="107" t="s">
        <v>218</v>
      </c>
      <c r="J340" s="107" t="s">
        <v>226</v>
      </c>
      <c r="L340" s="107"/>
      <c r="M340" s="107"/>
      <c r="N340" s="107"/>
      <c r="O340" s="110"/>
    </row>
    <row r="341" spans="3:15" s="109" customFormat="1" x14ac:dyDescent="0.25">
      <c r="C341" s="108"/>
      <c r="D341" s="108"/>
      <c r="E341" s="108"/>
      <c r="F341" s="108"/>
      <c r="G341" s="107"/>
      <c r="H341" s="107" t="s">
        <v>699</v>
      </c>
      <c r="I341" s="107" t="s">
        <v>235</v>
      </c>
      <c r="J341" s="107" t="s">
        <v>236</v>
      </c>
      <c r="L341" s="107"/>
      <c r="M341" s="107"/>
      <c r="N341" s="107"/>
      <c r="O341" s="110"/>
    </row>
    <row r="342" spans="3:15" s="109" customFormat="1" x14ac:dyDescent="0.25">
      <c r="C342" s="108"/>
      <c r="D342" s="108"/>
      <c r="E342" s="108"/>
      <c r="F342" s="108"/>
      <c r="G342" s="107"/>
      <c r="H342" s="107" t="s">
        <v>700</v>
      </c>
      <c r="I342" s="107" t="s">
        <v>235</v>
      </c>
      <c r="J342" s="107" t="s">
        <v>240</v>
      </c>
      <c r="L342" s="107"/>
      <c r="M342" s="107"/>
      <c r="N342" s="107"/>
      <c r="O342" s="110"/>
    </row>
    <row r="343" spans="3:15" s="109" customFormat="1" x14ac:dyDescent="0.25">
      <c r="C343" s="108"/>
      <c r="D343" s="108"/>
      <c r="E343" s="108"/>
      <c r="F343" s="108"/>
      <c r="G343" s="107"/>
      <c r="H343" s="107" t="s">
        <v>701</v>
      </c>
      <c r="I343" s="107" t="s">
        <v>235</v>
      </c>
      <c r="J343" s="107" t="s">
        <v>240</v>
      </c>
      <c r="L343" s="107"/>
      <c r="M343" s="107"/>
      <c r="N343" s="107"/>
      <c r="O343" s="110"/>
    </row>
    <row r="344" spans="3:15" s="109" customFormat="1" x14ac:dyDescent="0.25">
      <c r="C344" s="108"/>
      <c r="D344" s="108"/>
      <c r="E344" s="108"/>
      <c r="F344" s="108"/>
      <c r="G344" s="107"/>
      <c r="H344" s="107" t="s">
        <v>406</v>
      </c>
      <c r="I344" s="107" t="s">
        <v>235</v>
      </c>
      <c r="J344" s="107" t="s">
        <v>240</v>
      </c>
      <c r="L344" s="107"/>
      <c r="M344" s="107"/>
      <c r="N344" s="107"/>
      <c r="O344" s="110"/>
    </row>
    <row r="345" spans="3:15" s="109" customFormat="1" x14ac:dyDescent="0.25">
      <c r="C345" s="108"/>
      <c r="D345" s="108"/>
      <c r="E345" s="108"/>
      <c r="F345" s="108"/>
      <c r="G345" s="107"/>
      <c r="H345" s="107" t="s">
        <v>271</v>
      </c>
      <c r="I345" s="107" t="s">
        <v>218</v>
      </c>
      <c r="J345" s="107" t="s">
        <v>226</v>
      </c>
      <c r="L345" s="107"/>
      <c r="M345" s="107"/>
      <c r="N345" s="107"/>
      <c r="O345" s="110"/>
    </row>
    <row r="346" spans="3:15" s="109" customFormat="1" x14ac:dyDescent="0.25">
      <c r="C346" s="108"/>
      <c r="D346" s="108"/>
      <c r="E346" s="108"/>
      <c r="F346" s="108"/>
      <c r="G346" s="107"/>
      <c r="H346" s="107" t="s">
        <v>702</v>
      </c>
      <c r="I346" s="107" t="s">
        <v>212</v>
      </c>
      <c r="J346" s="107" t="s">
        <v>213</v>
      </c>
      <c r="L346" s="107"/>
      <c r="M346" s="107"/>
      <c r="N346" s="107"/>
      <c r="O346" s="110"/>
    </row>
    <row r="347" spans="3:15" s="109" customFormat="1" x14ac:dyDescent="0.25">
      <c r="C347" s="108"/>
      <c r="D347" s="108"/>
      <c r="E347" s="108"/>
      <c r="F347" s="108"/>
      <c r="G347" s="107"/>
      <c r="H347" s="107" t="s">
        <v>703</v>
      </c>
      <c r="I347" s="107" t="s">
        <v>212</v>
      </c>
      <c r="J347" s="107" t="s">
        <v>213</v>
      </c>
      <c r="L347" s="107"/>
      <c r="M347" s="107"/>
      <c r="N347" s="107"/>
      <c r="O347" s="110"/>
    </row>
    <row r="348" spans="3:15" s="109" customFormat="1" x14ac:dyDescent="0.25">
      <c r="C348" s="108"/>
      <c r="D348" s="108"/>
      <c r="E348" s="108"/>
      <c r="F348" s="108"/>
      <c r="G348" s="107"/>
      <c r="H348" s="107" t="s">
        <v>704</v>
      </c>
      <c r="I348" s="107" t="s">
        <v>235</v>
      </c>
      <c r="J348" s="107" t="s">
        <v>240</v>
      </c>
      <c r="L348" s="107"/>
      <c r="M348" s="107"/>
      <c r="N348" s="107"/>
      <c r="O348" s="110"/>
    </row>
    <row r="349" spans="3:15" s="109" customFormat="1" x14ac:dyDescent="0.25">
      <c r="C349" s="108"/>
      <c r="D349" s="108"/>
      <c r="E349" s="108"/>
      <c r="F349" s="108"/>
      <c r="G349" s="107"/>
      <c r="H349" s="107" t="s">
        <v>705</v>
      </c>
      <c r="I349" s="107" t="s">
        <v>212</v>
      </c>
      <c r="J349" s="107" t="s">
        <v>213</v>
      </c>
      <c r="L349" s="107"/>
      <c r="M349" s="107"/>
      <c r="N349" s="107"/>
      <c r="O349" s="110"/>
    </row>
    <row r="350" spans="3:15" s="109" customFormat="1" x14ac:dyDescent="0.25">
      <c r="C350" s="108"/>
      <c r="D350" s="108"/>
      <c r="E350" s="108"/>
      <c r="F350" s="108"/>
      <c r="G350" s="107"/>
      <c r="H350" s="107" t="s">
        <v>706</v>
      </c>
      <c r="I350" s="107" t="s">
        <v>212</v>
      </c>
      <c r="J350" s="107" t="s">
        <v>213</v>
      </c>
      <c r="L350" s="107"/>
      <c r="M350" s="107"/>
      <c r="N350" s="107"/>
      <c r="O350" s="110"/>
    </row>
    <row r="351" spans="3:15" s="109" customFormat="1" x14ac:dyDescent="0.25">
      <c r="C351" s="108"/>
      <c r="D351" s="108"/>
      <c r="E351" s="108"/>
      <c r="F351" s="108"/>
      <c r="G351" s="107"/>
      <c r="H351" s="107" t="s">
        <v>707</v>
      </c>
      <c r="I351" s="107" t="s">
        <v>212</v>
      </c>
      <c r="J351" s="107" t="s">
        <v>213</v>
      </c>
      <c r="L351" s="107"/>
      <c r="M351" s="107"/>
      <c r="N351" s="107"/>
      <c r="O351" s="110"/>
    </row>
    <row r="352" spans="3:15" s="109" customFormat="1" x14ac:dyDescent="0.25">
      <c r="C352" s="108"/>
      <c r="D352" s="108"/>
      <c r="E352" s="108"/>
      <c r="F352" s="108"/>
      <c r="G352" s="107"/>
      <c r="H352" s="107" t="s">
        <v>708</v>
      </c>
      <c r="I352" s="107" t="s">
        <v>212</v>
      </c>
      <c r="J352" s="107" t="s">
        <v>213</v>
      </c>
      <c r="L352" s="107"/>
      <c r="M352" s="107"/>
      <c r="N352" s="107"/>
      <c r="O352" s="110"/>
    </row>
    <row r="353" spans="3:15" s="109" customFormat="1" x14ac:dyDescent="0.25">
      <c r="C353" s="108"/>
      <c r="D353" s="108"/>
      <c r="E353" s="108"/>
      <c r="F353" s="108"/>
      <c r="G353" s="107"/>
      <c r="H353" s="107" t="s">
        <v>535</v>
      </c>
      <c r="I353" s="107" t="s">
        <v>215</v>
      </c>
      <c r="J353" s="107" t="s">
        <v>220</v>
      </c>
      <c r="L353" s="107"/>
      <c r="M353" s="107"/>
      <c r="N353" s="107"/>
      <c r="O353" s="110"/>
    </row>
    <row r="354" spans="3:15" s="109" customFormat="1" x14ac:dyDescent="0.25">
      <c r="C354" s="108"/>
      <c r="D354" s="108"/>
      <c r="E354" s="108"/>
      <c r="F354" s="108"/>
      <c r="G354" s="107"/>
      <c r="H354" s="107" t="s">
        <v>270</v>
      </c>
      <c r="I354" s="107" t="s">
        <v>215</v>
      </c>
      <c r="J354" s="107" t="s">
        <v>220</v>
      </c>
      <c r="L354" s="107"/>
      <c r="M354" s="107"/>
      <c r="N354" s="107"/>
      <c r="O354" s="110"/>
    </row>
    <row r="355" spans="3:15" s="109" customFormat="1" x14ac:dyDescent="0.25">
      <c r="C355" s="108"/>
      <c r="D355" s="108"/>
      <c r="E355" s="108"/>
      <c r="F355" s="108"/>
      <c r="G355" s="107"/>
      <c r="H355" s="107" t="s">
        <v>415</v>
      </c>
      <c r="I355" s="107" t="s">
        <v>215</v>
      </c>
      <c r="J355" s="107" t="s">
        <v>220</v>
      </c>
      <c r="L355" s="107"/>
      <c r="M355" s="107"/>
      <c r="N355" s="107"/>
      <c r="O355" s="110"/>
    </row>
    <row r="356" spans="3:15" s="109" customFormat="1" x14ac:dyDescent="0.25">
      <c r="C356" s="108"/>
      <c r="D356" s="108"/>
      <c r="E356" s="108"/>
      <c r="F356" s="108"/>
      <c r="G356" s="107"/>
      <c r="H356" s="107" t="s">
        <v>278</v>
      </c>
      <c r="I356" s="107" t="s">
        <v>218</v>
      </c>
      <c r="J356" s="107" t="s">
        <v>226</v>
      </c>
      <c r="L356" s="107"/>
      <c r="M356" s="107"/>
      <c r="N356" s="107"/>
      <c r="O356" s="110"/>
    </row>
    <row r="357" spans="3:15" s="109" customFormat="1" x14ac:dyDescent="0.25">
      <c r="C357" s="108"/>
      <c r="D357" s="108"/>
      <c r="E357" s="108"/>
      <c r="F357" s="108"/>
      <c r="G357" s="107"/>
      <c r="H357" s="107" t="s">
        <v>709</v>
      </c>
      <c r="I357" s="107" t="s">
        <v>218</v>
      </c>
      <c r="J357" s="107" t="s">
        <v>226</v>
      </c>
      <c r="L357" s="107"/>
      <c r="M357" s="107"/>
      <c r="N357" s="107"/>
      <c r="O357" s="110"/>
    </row>
    <row r="358" spans="3:15" s="109" customFormat="1" x14ac:dyDescent="0.25">
      <c r="C358" s="108"/>
      <c r="D358" s="108"/>
      <c r="E358" s="108"/>
      <c r="F358" s="108"/>
      <c r="G358" s="107"/>
      <c r="H358" s="107" t="s">
        <v>353</v>
      </c>
      <c r="I358" s="107" t="s">
        <v>212</v>
      </c>
      <c r="J358" s="107" t="s">
        <v>213</v>
      </c>
      <c r="L358" s="107"/>
      <c r="M358" s="107"/>
      <c r="N358" s="107"/>
      <c r="O358" s="110"/>
    </row>
    <row r="359" spans="3:15" s="109" customFormat="1" x14ac:dyDescent="0.25">
      <c r="C359" s="108"/>
      <c r="D359" s="108"/>
      <c r="E359" s="108"/>
      <c r="F359" s="108"/>
      <c r="G359" s="107"/>
      <c r="H359" s="107" t="s">
        <v>710</v>
      </c>
      <c r="I359" s="107" t="s">
        <v>218</v>
      </c>
      <c r="J359" s="107" t="s">
        <v>226</v>
      </c>
      <c r="L359" s="107"/>
      <c r="M359" s="107"/>
      <c r="N359" s="107"/>
      <c r="O359" s="110"/>
    </row>
    <row r="360" spans="3:15" s="109" customFormat="1" x14ac:dyDescent="0.25">
      <c r="C360" s="108"/>
      <c r="D360" s="108"/>
      <c r="E360" s="108"/>
      <c r="F360" s="108"/>
      <c r="G360" s="107"/>
      <c r="H360" s="107" t="s">
        <v>711</v>
      </c>
      <c r="I360" s="107" t="s">
        <v>212</v>
      </c>
      <c r="J360" s="107" t="s">
        <v>213</v>
      </c>
      <c r="L360" s="107"/>
      <c r="M360" s="107"/>
      <c r="N360" s="107"/>
      <c r="O360" s="110"/>
    </row>
    <row r="361" spans="3:15" s="109" customFormat="1" x14ac:dyDescent="0.25">
      <c r="C361" s="108"/>
      <c r="D361" s="108"/>
      <c r="E361" s="108"/>
      <c r="F361" s="108"/>
      <c r="G361" s="107"/>
      <c r="H361" s="107" t="s">
        <v>712</v>
      </c>
      <c r="I361" s="107" t="s">
        <v>212</v>
      </c>
      <c r="J361" s="107" t="s">
        <v>213</v>
      </c>
      <c r="L361" s="107"/>
      <c r="M361" s="107"/>
      <c r="N361" s="107"/>
      <c r="O361" s="110"/>
    </row>
    <row r="362" spans="3:15" s="109" customFormat="1" x14ac:dyDescent="0.25">
      <c r="C362" s="108"/>
      <c r="D362" s="108"/>
      <c r="E362" s="108"/>
      <c r="F362" s="108"/>
      <c r="G362" s="107"/>
      <c r="H362" s="107" t="s">
        <v>419</v>
      </c>
      <c r="I362" s="107" t="s">
        <v>215</v>
      </c>
      <c r="J362" s="107" t="s">
        <v>220</v>
      </c>
      <c r="L362" s="107"/>
      <c r="M362" s="107"/>
      <c r="N362" s="107"/>
      <c r="O362" s="110"/>
    </row>
  </sheetData>
  <sheetProtection sheet="1" objects="1" scenarios="1" selectLockedCells="1"/>
  <mergeCells count="3">
    <mergeCell ref="B4:C4"/>
    <mergeCell ref="B5:C5"/>
    <mergeCell ref="B7:C11"/>
  </mergeCells>
  <conditionalFormatting sqref="D4:F4">
    <cfRule type="expression" dxfId="3" priority="2">
      <formula>IF($M$1=TRUE,TRUE,FALSE)</formula>
    </cfRule>
    <cfRule type="expression" dxfId="2" priority="4">
      <formula>IF($M$2=TRUE,TRUE,FALSE)</formula>
    </cfRule>
  </conditionalFormatting>
  <conditionalFormatting sqref="D5:F5">
    <cfRule type="expression" dxfId="1" priority="1">
      <formula>IF($M$1=TRUE,TRUE,FALSE)</formula>
    </cfRule>
    <cfRule type="expression" dxfId="0" priority="3">
      <formula>IF($M$2=TRUE,TRUE,FALSE)</formula>
    </cfRule>
  </conditionalFormatting>
  <dataValidations count="1">
    <dataValidation allowBlank="1" showInputMessage="1" showErrorMessage="1" errorTitle="Introduce un nombre de municipio" error="El nombre del municipio tiene que estar en gallego. Si no encuentras el municipio en el listado, comprueba que hayas introducido el artículo correspondiente si es el caso (Ejemplo: O Porriño)" sqref="B3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Ambito DONACIONES</vt:lpstr>
      <vt:lpstr>MODELO 651</vt:lpstr>
      <vt:lpstr>Calculadora CUOTAS</vt:lpstr>
      <vt:lpstr>Localiza OFICINA</vt:lpstr>
    </vt:vector>
  </TitlesOfParts>
  <Company>Consellería de Facenda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Gómez López, Diego</dc:creator>
  <cp:lastModifiedBy>Gómez López, Diego</cp:lastModifiedBy>
  <dcterms:created xsi:type="dcterms:W3CDTF">2021-11-25T09:59:37Z</dcterms:created>
  <dcterms:modified xsi:type="dcterms:W3CDTF">2021-12-27T12:28:56Z</dcterms:modified>
</cp:coreProperties>
</file>